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8690" windowHeight="11760" tabRatio="805" activeTab="0"/>
  </bookViews>
  <sheets>
    <sheet name="WSPSOprep" sheetId="1" r:id="rId1"/>
    <sheet name="Hints" sheetId="2" state="hidden" r:id="rId2"/>
    <sheet name="SportCreditReceipt" sheetId="3" state="hidden" r:id="rId3"/>
    <sheet name="Registration" sheetId="4" state="hidden" r:id="rId4"/>
    <sheet name="techParameters" sheetId="5" state="veryHidden" r:id="rId5"/>
    <sheet name="Club Parameters" sheetId="6" state="veryHidden" r:id="rId6"/>
    <sheet name="RefCoachLevels" sheetId="7" state="hidden" r:id="rId7"/>
    <sheet name="RefJudgeLevels" sheetId="8" state="hidden" r:id="rId8"/>
    <sheet name="refClubs" sheetId="9" state="hidden" r:id="rId9"/>
    <sheet name="RefPSOCategory" sheetId="10" r:id="rId10"/>
    <sheet name="RefcompLevels" sheetId="11" r:id="rId11"/>
    <sheet name="RefClasses" sheetId="12" state="hidden" r:id="rId12"/>
  </sheets>
  <definedNames>
    <definedName name="Addr">'Registration'!$B$7</definedName>
    <definedName name="CellPhone">'Registration'!$D$11</definedName>
    <definedName name="City">'Registration'!$B$9</definedName>
    <definedName name="classDefn">'RefClasses'!$A$2:$W$12</definedName>
    <definedName name="clubAbbrev">'Club Parameters'!$B$8</definedName>
    <definedName name="clubCity">'Club Parameters'!$B$12</definedName>
    <definedName name="clubCompany">'Club Parameters'!$B$23</definedName>
    <definedName name="clubContactEmail">'Club Parameters'!$B$21</definedName>
    <definedName name="clubFax">'Club Parameters'!$B$18</definedName>
    <definedName name="clubGST">'Club Parameters'!$B$24</definedName>
    <definedName name="clubHeadCoach">'Club Parameters'!$B$22</definedName>
    <definedName name="clubMailAddressSame">'Club Parameters'!$B$10</definedName>
    <definedName name="clubName">'Club Parameters'!$B$9</definedName>
    <definedName name="clubPayee">'Club Parameters'!$B$25</definedName>
    <definedName name="clubPhone">'Club Parameters'!$B$17</definedName>
    <definedName name="clubPostal">'Club Parameters'!$B$13</definedName>
    <definedName name="clubStreet">'Club Parameters'!$B$11</definedName>
    <definedName name="clubWebsite">'Club Parameters'!$B$19</definedName>
    <definedName name="colActive">#REF!</definedName>
    <definedName name="currentSeason">'techParameters'!$B$31</definedName>
    <definedName name="currentSeasonEnd">'techParameters'!$B$32</definedName>
    <definedName name="ddClasses">'RefClasses'!$A$2:$A$12</definedName>
    <definedName name="ddCoachLevels">'RefCoachLevels'!$A$2:$A$8</definedName>
    <definedName name="ddExportPurposes">'techParameters'!$A$39:$A$41</definedName>
    <definedName name="ddJudgeLevels">'RefJudgeLevels'!$A$2:$A$14</definedName>
    <definedName name="ddLevelsGrp">'RefcompLevels'!$I$2:$I$28</definedName>
    <definedName name="ddLevelsGrp2">'RefcompLevels'!$Q$2:$Q$10</definedName>
    <definedName name="ddLevelsInd">'RefcompLevels'!$A$2:$A$57</definedName>
    <definedName name="ddPSOClubs">'refClubs'!$A$2:$A$28</definedName>
    <definedName name="ddRegistrationCat">'RefPSOCategory'!$A$2:$A$19</definedName>
    <definedName name="ddRegistrationFee">'RefPSOCategory'!$E$2:$E$18</definedName>
    <definedName name="ddUsrPresets">'techParameters'!$A$21:$A$25</definedName>
    <definedName name="DOB">'Registration'!$B65527</definedName>
    <definedName name="Email">'Registration'!$B$13</definedName>
    <definedName name="EmailTemplateSelected">'techParameters'!$B$2</definedName>
    <definedName name="EmergencyCell">'Registration'!$B$19</definedName>
    <definedName name="endInvoiceMonth">'techParameters'!$B$4</definedName>
    <definedName name="endyear">'Club Parameters'!$C$3</definedName>
    <definedName name="fAge2013">#REF!</definedName>
    <definedName name="fAge2014">#REF!</definedName>
    <definedName name="FatherCell">'Registration'!$B$15</definedName>
    <definedName name="fClass2013">#REF!</definedName>
    <definedName name="fClass2014">#REF!</definedName>
    <definedName name="fClassColumn">'techParameters'!$B$33</definedName>
    <definedName name="fCoach2013">#REF!</definedName>
    <definedName name="fCoach2014">#REF!</definedName>
    <definedName name="fFName2013">#REF!</definedName>
    <definedName name="fFName2014">#REF!</definedName>
    <definedName name="fGrp2Level2013">#REF!</definedName>
    <definedName name="fGrp2Level2014">#REF!</definedName>
    <definedName name="fGrpLevel2013">#REF!</definedName>
    <definedName name="fGrpLevel2014">#REF!</definedName>
    <definedName name="fID2013">#REF!</definedName>
    <definedName name="fID2014">#REF!</definedName>
    <definedName name="fIndLevel2013">#REF!</definedName>
    <definedName name="fIndLevel2014">#REF!</definedName>
    <definedName name="fIndLevelColumn">'techParameters'!$B$34</definedName>
    <definedName name="FirstName">'Registration'!$D$3</definedName>
    <definedName name="fJudge2013">#REF!</definedName>
    <definedName name="fJudge2014">#REF!</definedName>
    <definedName name="fLName2013">#REF!</definedName>
    <definedName name="fLName2014">#REF!</definedName>
    <definedName name="fPSORegCat2013">#REF!</definedName>
    <definedName name="fPSORegCat2014">#REF!</definedName>
    <definedName name="fPSOSubmit2013">#REF!</definedName>
    <definedName name="fPSOSubmit2014">#REF!</definedName>
    <definedName name="fRegFee2013">#REF!</definedName>
    <definedName name="fRegFee2014">#REF!</definedName>
    <definedName name="fRegFeeDue2013">#REF!</definedName>
    <definedName name="fRegFeeDue2014">#REF!</definedName>
    <definedName name="fseasonStart2013">#REF!</definedName>
    <definedName name="fseasonStart2014">#REF!</definedName>
    <definedName name="HomePhone">'Registration'!$B$11</definedName>
    <definedName name="invoiceRange">#REF!</definedName>
    <definedName name="LastName">'Registration'!$B$3</definedName>
    <definedName name="mailCity">'Club Parameters'!$B$15</definedName>
    <definedName name="mailPostal">'Club Parameters'!$B$16</definedName>
    <definedName name="mailStreet">'Club Parameters'!$B$14</definedName>
    <definedName name="MedicalAlert">'Registration'!$B$25</definedName>
    <definedName name="members">OFFSET(#REF!,0,0,COUNTA(#REF!)+8,30)</definedName>
    <definedName name="membershipPaid">'Registration'!$H$33</definedName>
    <definedName name="MonthColumns">'techParameters'!$A$107:$D$118</definedName>
    <definedName name="MonthList">'techParameters'!$A$107:$A$118</definedName>
    <definedName name="MotherCell">'Registration'!$B$17</definedName>
    <definedName name="mytaxrate">'Club Parameters'!$B$4</definedName>
    <definedName name="NikkeiInvoicePercent">'Club Parameters'!$B$5</definedName>
    <definedName name="PostalCode">'Registration'!$D$9</definedName>
    <definedName name="_xlnm.Print_Area" localSheetId="3">'Registration'!$A$1:$H$36</definedName>
    <definedName name="_xlnm.Print_Area" localSheetId="2">'SportCreditReceipt'!$A$1:$F$22</definedName>
    <definedName name="PSOabbrev">'Club Parameters'!$B$6</definedName>
    <definedName name="PSOAddr">'Club Parameters'!$B$7</definedName>
    <definedName name="registrationFee">'Club Parameters'!$B$27</definedName>
    <definedName name="registrationFeeCovers">'Club Parameters'!$B$28</definedName>
    <definedName name="season">'Club Parameters'!$E$3</definedName>
    <definedName name="startInvoiceMonth">'techParameters'!$B$3</definedName>
    <definedName name="startMonthCol">'techParameters'!$C$3</definedName>
    <definedName name="startyear">'Club Parameters'!$B$3</definedName>
    <definedName name="tAccountOnSMTPserver">'Club Parameters'!$B$30</definedName>
    <definedName name="tax1stHalf">'SportCreditReceipt'!$A$12</definedName>
    <definedName name="tax1stPart">'SportCreditReceipt'!$E$12</definedName>
    <definedName name="tax2ndHalf">'SportCreditReceipt'!$A$13</definedName>
    <definedName name="tax2ndPart">'SportCreditReceipt'!$E$13</definedName>
    <definedName name="taxAge">'SportCreditReceipt'!$B$8</definedName>
    <definedName name="taxFamilyName">'SportCreditReceipt'!$B$6</definedName>
    <definedName name="taxID">'SportCreditReceipt'!$D$6</definedName>
    <definedName name="taxrate">'Club Parameters'!$B$4</definedName>
    <definedName name="taxyear">'SportCreditReceipt'!$B$15</definedName>
    <definedName name="taxYearOfBirth">'SportCreditReceipt'!$B$7</definedName>
    <definedName name="tbSMTPsep">'Club Parameters'!$D$29</definedName>
    <definedName name="tcolEmailHost">'techParameters'!$A$55</definedName>
    <definedName name="tcolSMPTport">'techParameters'!$C$55</definedName>
    <definedName name="tcolSMTPsep">'techParameters'!$E$55</definedName>
    <definedName name="tcolSMTPserver">'techParameters'!$B$55</definedName>
    <definedName name="tcolSMTPssl">'techParameters'!$D$55</definedName>
    <definedName name="tContentType">'Club Parameters'!$B$32</definedName>
    <definedName name="tDateFormat">'techParameters'!$D$35</definedName>
    <definedName name="tddEmailConfig">'techParameters'!$A$55:$A$60</definedName>
    <definedName name="tEarliestSeason">'techParameters'!$B$5</definedName>
    <definedName name="tEmailsSeparator">'techParameters'!$B$16</definedName>
    <definedName name="tEPNEmailDest">'Club Parameters'!$B$35</definedName>
    <definedName name="tEPNPEmailSpecific">'Club Parameters'!$B$36</definedName>
    <definedName name="tFeeStartMonth">'techParameters'!$B$15</definedName>
    <definedName name="tFirstHalfEndCol">'techParameters'!$B$50</definedName>
    <definedName name="tFirstHalfStartCol">'techParameters'!$B$49</definedName>
    <definedName name="tFromEmailAddr">'Club Parameters'!$B$31</definedName>
    <definedName name="tMaxActual">'techParameters'!$B$8</definedName>
    <definedName name="tMaxActualDataRow">'techParameters'!$B$9</definedName>
    <definedName name="tMaxColumns">'techParameters'!$B$11</definedName>
    <definedName name="tMaxColumnsLetter">'techParameters'!$B$10</definedName>
    <definedName name="tMaxConfigured">'techParameters'!$B$7</definedName>
    <definedName name="tMostCurrentSeason">'techParameters'!$B$6</definedName>
    <definedName name="tPasswordToSMTPserver">'Club Parameters'!$B$33</definedName>
    <definedName name="tRegYearDetails">'techParameters'!$B$14</definedName>
    <definedName name="tSecondHalfEndCol">'techParameters'!$B$46</definedName>
    <definedName name="tSecondHalfStartCol">'techParameters'!$B$45</definedName>
    <definedName name="tSMTPport">'Club Parameters'!$C$29</definedName>
    <definedName name="tSMTPserver">'Club Parameters'!$B$29</definedName>
    <definedName name="tSubjectPrefix">'Club Parameters'!$B$34</definedName>
    <definedName name="tUsrImportheadingRow">'techParameters'!$B$19</definedName>
    <definedName name="tUsrImportWB">'techParameters'!$B$17</definedName>
    <definedName name="tUsrImportWS">'techParameters'!$B$18</definedName>
    <definedName name="tVitalsDataRow">'techParameters'!$B$12</definedName>
    <definedName name="tVitalsHeadingRow">'techParameters'!$B$13</definedName>
    <definedName name="vAddr">#REF!</definedName>
    <definedName name="vCity">#REF!</definedName>
    <definedName name="vClass">#REF!</definedName>
    <definedName name="vCLevel">#REF!</definedName>
    <definedName name="vCompAge">#REF!</definedName>
    <definedName name="vCPhone">#REF!</definedName>
    <definedName name="vDOB">#REF!</definedName>
    <definedName name="vDoNotContact">#REF!</definedName>
    <definedName name="vEmailC">#REF!</definedName>
    <definedName name="vEmergency">#REF!</definedName>
    <definedName name="vFather">#REF!</definedName>
    <definedName name="vFName">#REF!</definedName>
    <definedName name="vGender">#REF!</definedName>
    <definedName name="vHPhone">#REF!</definedName>
    <definedName name="vID">#REF!</definedName>
    <definedName name="vLastPgmCol">#REF!</definedName>
    <definedName name="vLName">#REF!</definedName>
    <definedName name="vMedAlert">#REF!</definedName>
    <definedName name="vMother">#REF!</definedName>
    <definedName name="vParticipantEmail">#REF!</definedName>
    <definedName name="vPostalCode">#REF!</definedName>
    <definedName name="vSelect">#REF!</definedName>
    <definedName name="vUField1">#REF!</definedName>
    <definedName name="vUniquePerson">#REF!</definedName>
    <definedName name="waiverList">'Club Parameters'!$B$26</definedName>
    <definedName name="wFeeIncludes">'Registration'!$A$35</definedName>
    <definedName name="wFees">'Registration'!$A$33</definedName>
    <definedName name="wNotHoldResp">'Registration'!$H$13</definedName>
    <definedName name="xClass">'RefClasses'!$A$2</definedName>
    <definedName name="xClassFees">'RefClasses'!$B$2</definedName>
    <definedName name="xClassInstrID">'RefClasses'!$C$2</definedName>
    <definedName name="xD">'techParameters'!$X$158</definedName>
    <definedName name="xDL">'techParameters'!$Y$158</definedName>
    <definedName name="xDLdip">'techParameters'!$X$157</definedName>
    <definedName name="xEventPrep">#REF!</definedName>
    <definedName name="xLastExportDt">'techParameters'!$F$38</definedName>
    <definedName name="xLevelGrp2Code">'RefcompLevels'!$S$2</definedName>
    <definedName name="xLevelGrpCode">'RefcompLevels'!$K$2</definedName>
    <definedName name="xLevelIndCode">'RefcompLevels'!$C$2</definedName>
    <definedName name="xLevelMaxAge">'RefcompLevels'!$F$2</definedName>
    <definedName name="xLevelMinAge">'RefcompLevels'!$E$2</definedName>
    <definedName name="xPSOprep">#REF!</definedName>
    <definedName name="xPurpose">'techParameters'!$A$38</definedName>
    <definedName name="xSpec">'techParameters'!$D$38</definedName>
    <definedName name="xTarget">'techParameters'!$E$38</definedName>
    <definedName name="xTryCount">'techParameters'!$Z$158</definedName>
    <definedName name="xVersion">'Hints'!$B$2</definedName>
    <definedName name="xWS1">'techParameters'!$B$38</definedName>
    <definedName name="xWS2">'techParameters'!$C$38</definedName>
  </definedNames>
  <calcPr fullCalcOnLoad="1"/>
</workbook>
</file>

<file path=xl/sharedStrings.xml><?xml version="1.0" encoding="utf-8"?>
<sst xmlns="http://schemas.openxmlformats.org/spreadsheetml/2006/main" count="1707" uniqueCount="977">
  <si>
    <t>Last name</t>
  </si>
  <si>
    <t>First name</t>
  </si>
  <si>
    <t>May</t>
  </si>
  <si>
    <t>X</t>
  </si>
  <si>
    <t>June</t>
  </si>
  <si>
    <t>August</t>
  </si>
  <si>
    <t>September</t>
  </si>
  <si>
    <t>October</t>
  </si>
  <si>
    <t>November</t>
  </si>
  <si>
    <t>December</t>
  </si>
  <si>
    <t>January</t>
  </si>
  <si>
    <t>February</t>
  </si>
  <si>
    <t>March</t>
  </si>
  <si>
    <t>April</t>
  </si>
  <si>
    <t>Y</t>
  </si>
  <si>
    <t>N</t>
  </si>
  <si>
    <t>Home Phone</t>
  </si>
  <si>
    <t>Street</t>
  </si>
  <si>
    <t>City</t>
  </si>
  <si>
    <t>Postal code</t>
  </si>
  <si>
    <t>Total</t>
  </si>
  <si>
    <t>M/F</t>
  </si>
  <si>
    <t>M</t>
  </si>
  <si>
    <t>F</t>
  </si>
  <si>
    <t>July</t>
  </si>
  <si>
    <t>Year</t>
  </si>
  <si>
    <t>First Name:</t>
  </si>
  <si>
    <t>Address:</t>
  </si>
  <si>
    <t>Postal Code</t>
  </si>
  <si>
    <t>Home Phone:</t>
  </si>
  <si>
    <t>Email Address:</t>
  </si>
  <si>
    <t>Date of Birth:</t>
  </si>
  <si>
    <t>Phone:</t>
  </si>
  <si>
    <t>Relationship:</t>
  </si>
  <si>
    <t>Medical Alert:</t>
  </si>
  <si>
    <t xml:space="preserve">Recreational activities/programs are intended to challenge and engage the physical, mental and emotional resources of each participant. Despite careful and proper preparation, instruction, medical advice, conditioning and equipment, there is still a risk of injury when participating in any recreational activity/program. </t>
  </si>
  <si>
    <t>Waiver and Release Form</t>
  </si>
  <si>
    <t>Doctor:</t>
  </si>
  <si>
    <t>Cell Phone:</t>
  </si>
  <si>
    <t>Gymnast Last Name:</t>
  </si>
  <si>
    <t>Father Name &amp; Cell:</t>
  </si>
  <si>
    <t>Mother Name &amp; Cell:</t>
  </si>
  <si>
    <t>Emergency Name &amp; Cell:</t>
  </si>
  <si>
    <t>Date:  __________________________________________</t>
  </si>
  <si>
    <t></t>
  </si>
  <si>
    <t>(Please cross out if not applicable)</t>
  </si>
  <si>
    <t>(Please specify relationship if above contact not father / mother)</t>
  </si>
  <si>
    <t>Amount</t>
  </si>
  <si>
    <t>Gym Season</t>
  </si>
  <si>
    <t>Total for taxation year</t>
  </si>
  <si>
    <t>(if participant under 18)</t>
  </si>
  <si>
    <t>Participant / parent or guardian (if participant under 18) signature:</t>
  </si>
  <si>
    <t>mytaxrate</t>
  </si>
  <si>
    <t>Invoice start month</t>
  </si>
  <si>
    <t>O</t>
  </si>
  <si>
    <t>Next</t>
  </si>
  <si>
    <t>Month</t>
  </si>
  <si>
    <t>Itself</t>
  </si>
  <si>
    <t>Before</t>
  </si>
  <si>
    <t>EmailTemplateSelected</t>
  </si>
  <si>
    <t>endInvoiceMonth</t>
  </si>
  <si>
    <t>PSO</t>
  </si>
  <si>
    <t>ID</t>
  </si>
  <si>
    <t>GST</t>
  </si>
  <si>
    <t>FacilityInvoicePercent</t>
  </si>
  <si>
    <t>P</t>
  </si>
  <si>
    <t>Q</t>
  </si>
  <si>
    <t>R</t>
  </si>
  <si>
    <t>S</t>
  </si>
  <si>
    <t>T</t>
  </si>
  <si>
    <t>U</t>
  </si>
  <si>
    <t>V</t>
  </si>
  <si>
    <t>Club Name</t>
  </si>
  <si>
    <t>* Applicable only if you have to generate revenue report and invoice a percentage split with facility</t>
  </si>
  <si>
    <t>* GST for BC and AB</t>
  </si>
  <si>
    <t>* BCRSGF for BC and RGA for AB</t>
  </si>
  <si>
    <t xml:space="preserve">* Each club is assigned a 3 letter abbreviation by PSO. </t>
  </si>
  <si>
    <t>* Applicable ONLY if you generate invoice AND registered for GST/HST</t>
  </si>
  <si>
    <t>2013</t>
  </si>
  <si>
    <t>Rec</t>
  </si>
  <si>
    <t>W</t>
  </si>
  <si>
    <t>Coach Levels</t>
  </si>
  <si>
    <t>NCCP1</t>
  </si>
  <si>
    <t>NCCP2</t>
  </si>
  <si>
    <t>NCCP3</t>
  </si>
  <si>
    <t>NCCP4</t>
  </si>
  <si>
    <t>Judge Levels</t>
  </si>
  <si>
    <t>Club 1</t>
  </si>
  <si>
    <t>Club 2</t>
  </si>
  <si>
    <t>Provincial 1</t>
  </si>
  <si>
    <t>Provincial 2</t>
  </si>
  <si>
    <t>National 1</t>
  </si>
  <si>
    <t>National 2</t>
  </si>
  <si>
    <t>Brevet 1</t>
  </si>
  <si>
    <t>Brevet 2</t>
  </si>
  <si>
    <t>Brevet 3</t>
  </si>
  <si>
    <t>Coach In Training</t>
  </si>
  <si>
    <t>Judge Trainee</t>
  </si>
  <si>
    <t>Registration Category</t>
  </si>
  <si>
    <t>Special O</t>
  </si>
  <si>
    <t>Mario Lam</t>
  </si>
  <si>
    <t>I understand that the membership fee is non-refundable and is mandatory for all classes and activities</t>
  </si>
  <si>
    <t>Company Name</t>
  </si>
  <si>
    <t>Waiver List</t>
  </si>
  <si>
    <t>Cheques payable to</t>
  </si>
  <si>
    <t>Registration fees are for:</t>
  </si>
  <si>
    <t>BCRSGF membership, Flying Maple MartialGym membership</t>
  </si>
  <si>
    <t>Registration Fee</t>
  </si>
  <si>
    <t>AZ</t>
  </si>
  <si>
    <t>tMaxActualDataRow</t>
  </si>
  <si>
    <t>tMaxActual</t>
  </si>
  <si>
    <t>tMaxConfigured</t>
  </si>
  <si>
    <t>tMaxColumns</t>
  </si>
  <si>
    <t>tVitalsDataRow</t>
  </si>
  <si>
    <t>tVitalsHeadingRow</t>
  </si>
  <si>
    <t>tMaxColumnsLetter</t>
  </si>
  <si>
    <t>tRegYearDetails</t>
  </si>
  <si>
    <t>-Add new before this line</t>
  </si>
  <si>
    <t>LV1B</t>
  </si>
  <si>
    <t>LV2A</t>
  </si>
  <si>
    <t>LV2B</t>
  </si>
  <si>
    <t>LV3A</t>
  </si>
  <si>
    <t>LV3B</t>
  </si>
  <si>
    <t>LV4A</t>
  </si>
  <si>
    <t>LV4B</t>
  </si>
  <si>
    <t>LV4C</t>
  </si>
  <si>
    <t>LV5A</t>
  </si>
  <si>
    <t>LV5B</t>
  </si>
  <si>
    <t>LV5C</t>
  </si>
  <si>
    <t>LV6A</t>
  </si>
  <si>
    <t>LV6B</t>
  </si>
  <si>
    <t>LV6C</t>
  </si>
  <si>
    <t>LV3C</t>
  </si>
  <si>
    <t>Novice</t>
  </si>
  <si>
    <t>JuniorN</t>
  </si>
  <si>
    <t>SeniorN</t>
  </si>
  <si>
    <t>JuniorH</t>
  </si>
  <si>
    <t>SeniorH</t>
  </si>
  <si>
    <t>Levels - Individual</t>
  </si>
  <si>
    <t>Code</t>
  </si>
  <si>
    <t>Stream</t>
  </si>
  <si>
    <t>GG</t>
  </si>
  <si>
    <t>IAGG3</t>
  </si>
  <si>
    <t>IAGG4</t>
  </si>
  <si>
    <t>DO NOT MODIFY</t>
  </si>
  <si>
    <t>tFeeStartMonth</t>
  </si>
  <si>
    <t>From</t>
  </si>
  <si>
    <t>To</t>
  </si>
  <si>
    <t>►This receipt confirms that the activity in which the gymnast participated is eligible for the Child Fitness Tax Credit.</t>
  </si>
  <si>
    <t>►The program was supervised by trained coaches, was greater than 8 weeks in duration.</t>
  </si>
  <si>
    <t>►Instruction occurred at least once per week, and built muscle strength, flexibility, endurance and balance.</t>
  </si>
  <si>
    <t>Year of birth</t>
  </si>
  <si>
    <t>Age at end of tax year</t>
  </si>
  <si>
    <t>Club Parameters</t>
  </si>
  <si>
    <t>Season</t>
  </si>
  <si>
    <t>Columns</t>
  </si>
  <si>
    <t>Notes</t>
  </si>
  <si>
    <t>Email (separate by semi-colons if more than one.)</t>
  </si>
  <si>
    <t>;</t>
  </si>
  <si>
    <t>tEmailsSeparator</t>
  </si>
  <si>
    <t>e.g. smtp.gmail.com for Gmail and smtp.live.com for hotmail</t>
  </si>
  <si>
    <t>smtp.gmail.com</t>
  </si>
  <si>
    <t>tSMTPserver</t>
  </si>
  <si>
    <t>tAccountOnSMTPserver</t>
  </si>
  <si>
    <t>tPasswordToSMTPserver</t>
  </si>
  <si>
    <t>Club Website</t>
  </si>
  <si>
    <t>Club Street</t>
  </si>
  <si>
    <t>Club City</t>
  </si>
  <si>
    <t>Club PostalCode</t>
  </si>
  <si>
    <t>Club Phone</t>
  </si>
  <si>
    <t>Club Fax</t>
  </si>
  <si>
    <t>Club Contact</t>
  </si>
  <si>
    <t>Club Contact Email</t>
  </si>
  <si>
    <t>Club Head Coach</t>
  </si>
  <si>
    <t>Mailing Street</t>
  </si>
  <si>
    <t>Mailing City</t>
  </si>
  <si>
    <t>Mailing PostalCode</t>
  </si>
  <si>
    <t>Club and Mail address same</t>
  </si>
  <si>
    <t>mariolam@nucurve.com</t>
  </si>
  <si>
    <t>Standard Email Configs</t>
  </si>
  <si>
    <t>Gmail</t>
  </si>
  <si>
    <t>Yahoo</t>
  </si>
  <si>
    <t>Hotmail</t>
  </si>
  <si>
    <t>Shaw</t>
  </si>
  <si>
    <t>mail.shaw.ca</t>
  </si>
  <si>
    <t>smtp.live.com</t>
  </si>
  <si>
    <t>server</t>
  </si>
  <si>
    <t>Port</t>
  </si>
  <si>
    <t>SSL</t>
  </si>
  <si>
    <t>smtp.telus.net</t>
  </si>
  <si>
    <t>Telus</t>
  </si>
  <si>
    <t>MS Office Outlook</t>
  </si>
  <si>
    <t>tContentType</t>
  </si>
  <si>
    <t>tFromEmailAddr</t>
  </si>
  <si>
    <t>Separator</t>
  </si>
  <si>
    <t>,</t>
  </si>
  <si>
    <t>----</t>
  </si>
  <si>
    <t>smtp.mail.yahoo.com</t>
  </si>
  <si>
    <t>Meeting Burner</t>
  </si>
  <si>
    <t>Do you have / use Outlook?</t>
  </si>
  <si>
    <t>Do you have MS Excel?</t>
  </si>
  <si>
    <t>What do you currently use to keep track of gymnasts and revenue currently?</t>
  </si>
  <si>
    <t>tSubjectPrefix</t>
  </si>
  <si>
    <t>-- Defined within MS Outlook ---</t>
  </si>
  <si>
    <t>Gymnasts Name(firstname lastname)</t>
  </si>
  <si>
    <t>PSOPrep</t>
  </si>
  <si>
    <t>Vitals</t>
  </si>
  <si>
    <t>x</t>
  </si>
  <si>
    <t>Spec</t>
  </si>
  <si>
    <t>WS</t>
  </si>
  <si>
    <t>Purpose</t>
  </si>
  <si>
    <t>WS1</t>
  </si>
  <si>
    <t>WS2</t>
  </si>
  <si>
    <t>LastExportDt</t>
  </si>
  <si>
    <t>Target (WS/xml)</t>
  </si>
  <si>
    <t>fCoach</t>
  </si>
  <si>
    <t>fRegCat</t>
  </si>
  <si>
    <t>Training fees</t>
  </si>
  <si>
    <t>fJudge</t>
  </si>
  <si>
    <t>BatchID</t>
  </si>
  <si>
    <t>Club membership</t>
  </si>
  <si>
    <t>Parent Society</t>
  </si>
  <si>
    <t>EventPrep</t>
  </si>
  <si>
    <t>currentSeason</t>
  </si>
  <si>
    <t>'2013-2014'!A$9:AZ$2000</t>
  </si>
  <si>
    <t>currentSeasonEnd</t>
  </si>
  <si>
    <t>fClassColumn</t>
  </si>
  <si>
    <t>fIndLevelColumn</t>
  </si>
  <si>
    <t>FromAge</t>
  </si>
  <si>
    <t>ToAge</t>
  </si>
  <si>
    <t>PSO Fee</t>
  </si>
  <si>
    <t>tEarliestSeason</t>
  </si>
  <si>
    <t>tMostCurrentSeason</t>
  </si>
  <si>
    <t>tEPNEmailDest</t>
  </si>
  <si>
    <t>tEPNEmailSpecific</t>
  </si>
  <si>
    <t>Instructor ID</t>
  </si>
  <si>
    <t>GCG PS</t>
  </si>
  <si>
    <t>GO</t>
  </si>
  <si>
    <t>Open Group</t>
  </si>
  <si>
    <t>InterClub AGG L4</t>
  </si>
  <si>
    <t>GCG NS</t>
  </si>
  <si>
    <t>IC</t>
  </si>
  <si>
    <t>Levels - Group 1</t>
  </si>
  <si>
    <t>Levels - Group 2</t>
  </si>
  <si>
    <t>SO Level 1</t>
  </si>
  <si>
    <t>SO Level 2</t>
  </si>
  <si>
    <t>SO Level 3</t>
  </si>
  <si>
    <t>SO Level 4</t>
  </si>
  <si>
    <t>SO1</t>
  </si>
  <si>
    <t>SO2</t>
  </si>
  <si>
    <t>SO3</t>
  </si>
  <si>
    <t>SO4</t>
  </si>
  <si>
    <t>SOC</t>
  </si>
  <si>
    <t>AGG</t>
  </si>
  <si>
    <t>Junior L9</t>
  </si>
  <si>
    <t>Senior L9</t>
  </si>
  <si>
    <t>Junior L10</t>
  </si>
  <si>
    <t>Senior L10</t>
  </si>
  <si>
    <t>testDate</t>
  </si>
  <si>
    <t>01/31/2000</t>
  </si>
  <si>
    <t>LName</t>
  </si>
  <si>
    <t>FName</t>
  </si>
  <si>
    <t>Gender</t>
  </si>
  <si>
    <t>DOB</t>
  </si>
  <si>
    <t>CompAge</t>
  </si>
  <si>
    <t>HPhone</t>
  </si>
  <si>
    <t>EmailContact</t>
  </si>
  <si>
    <t>PostalCode</t>
  </si>
  <si>
    <t>BC 2 Novice 56</t>
  </si>
  <si>
    <t>BC Groups</t>
  </si>
  <si>
    <t>U 3 PreNovice 34</t>
  </si>
  <si>
    <t>U 4 Novice 34</t>
  </si>
  <si>
    <t>U 4  Novice 5</t>
  </si>
  <si>
    <t>U 5 Junior 34</t>
  </si>
  <si>
    <t>U 5 Junior 5</t>
  </si>
  <si>
    <t>U 6 Senior 23</t>
  </si>
  <si>
    <t>U 6 Senior 45</t>
  </si>
  <si>
    <t>U 3 PreNovice 5</t>
  </si>
  <si>
    <t>G2N56</t>
  </si>
  <si>
    <t>U3P34</t>
  </si>
  <si>
    <t>U3P5</t>
  </si>
  <si>
    <t>U5J34</t>
  </si>
  <si>
    <t>U5J5</t>
  </si>
  <si>
    <t>U4N34</t>
  </si>
  <si>
    <t>U4N5</t>
  </si>
  <si>
    <t>U6S23</t>
  </si>
  <si>
    <t>U6S45</t>
  </si>
  <si>
    <t>LevelInd</t>
  </si>
  <si>
    <t>LevelGrp</t>
  </si>
  <si>
    <t>LevelGrp2</t>
  </si>
  <si>
    <t>html</t>
  </si>
  <si>
    <t>GroupName</t>
  </si>
  <si>
    <t>Hints</t>
  </si>
  <si>
    <t>Class code</t>
  </si>
  <si>
    <t>Release</t>
  </si>
  <si>
    <t>-Non-refundable per season registration fee is valid between Sep to August. This fee includes club membership fee and mandatory gymnastics federation membership fee</t>
  </si>
  <si>
    <t xml:space="preserve">$x for pre-competitive, $y for national stream,  etc. </t>
  </si>
  <si>
    <t>the club, parent society, the provincial federation, GCG, the facility, etc.</t>
  </si>
  <si>
    <t>tUsrImportWS</t>
  </si>
  <si>
    <t>tUsrImportheadingRow</t>
  </si>
  <si>
    <t>DOB  (mm/dd/yyyy)</t>
  </si>
  <si>
    <t>WSPSOprep</t>
  </si>
  <si>
    <t>PSO submission</t>
  </si>
  <si>
    <t>Club Module</t>
  </si>
  <si>
    <t>RGA old format</t>
  </si>
  <si>
    <t>Registration</t>
  </si>
  <si>
    <t>First Name</t>
  </si>
  <si>
    <t>Last Name</t>
  </si>
  <si>
    <t>Address</t>
  </si>
  <si>
    <t>EMAIL</t>
  </si>
  <si>
    <t>Hphone</t>
  </si>
  <si>
    <t>ddUsrPresets</t>
  </si>
  <si>
    <t>tUsrImportWB</t>
  </si>
  <si>
    <t>--Add new before this line</t>
  </si>
  <si>
    <t>LV1B (Age:7-8)</t>
  </si>
  <si>
    <t>LV2A (Age:9-10)</t>
  </si>
  <si>
    <t>LV2B (Age:9-10)</t>
  </si>
  <si>
    <t>LV3A (Age:9-11)</t>
  </si>
  <si>
    <t>LV3B (Age:9-11)</t>
  </si>
  <si>
    <t>LV3C (Age:9-11)</t>
  </si>
  <si>
    <t>LV4A (Age:11-13)</t>
  </si>
  <si>
    <t>LV4B (Age:11-13)</t>
  </si>
  <si>
    <t>LV4C (Age:11-13)</t>
  </si>
  <si>
    <t>LV5A (Age:13-15)</t>
  </si>
  <si>
    <t>LV5B (Age:13-15)</t>
  </si>
  <si>
    <t>LV5C (Age:13-15)</t>
  </si>
  <si>
    <t>LV6A (Age:15-99)</t>
  </si>
  <si>
    <t>LV6B (Age:15-99)</t>
  </si>
  <si>
    <t>LV6C (Age:15-99)</t>
  </si>
  <si>
    <t>Novice (Age:10-12)</t>
  </si>
  <si>
    <t>Junior L10 (Age:13-15)</t>
  </si>
  <si>
    <t>Senior L10 (Age:16-99)</t>
  </si>
  <si>
    <t>SO Level 1 (Age:12-99)</t>
  </si>
  <si>
    <t>SO Level 2 (Age:12-99)</t>
  </si>
  <si>
    <t>SO Level 3 (Age:12-99)</t>
  </si>
  <si>
    <t>SO Level 4 (Age:12-99)</t>
  </si>
  <si>
    <t>Rec (Age:1-99)</t>
  </si>
  <si>
    <t/>
  </si>
  <si>
    <t>U 3 PreNovice 34 (Age:9-11)</t>
  </si>
  <si>
    <t>U 3 PreNovice 5 (Age:9-11)</t>
  </si>
  <si>
    <t>U 4 Novice 34 (Age:11-13)</t>
  </si>
  <si>
    <t>U 4  Novice 5 (Age:11-13)</t>
  </si>
  <si>
    <t>U 5 Junior 34 (Age:13-15)</t>
  </si>
  <si>
    <t>U 5 Junior 5 (Age:13-15)</t>
  </si>
  <si>
    <t>U 6 Senior 23 (Age:15-99)</t>
  </si>
  <si>
    <t>U 6 Senior 45 (Age:15-99)</t>
  </si>
  <si>
    <t>Open Group (Age:10-99)</t>
  </si>
  <si>
    <t>-----</t>
  </si>
  <si>
    <t>ClubName</t>
  </si>
  <si>
    <t>ClubAbbrev</t>
  </si>
  <si>
    <t>ClubPrivateEmail</t>
  </si>
  <si>
    <t>ClubAddr</t>
  </si>
  <si>
    <t>ClubCity</t>
  </si>
  <si>
    <t>ClubPostalCode</t>
  </si>
  <si>
    <t>ClubWebsite</t>
  </si>
  <si>
    <t>ClubPhone</t>
  </si>
  <si>
    <t>ClubFax</t>
  </si>
  <si>
    <t xml:space="preserve">PSO       </t>
  </si>
  <si>
    <t>clubAbbrev</t>
  </si>
  <si>
    <t xml:space="preserve">I will allow photos / videos / impressions taken of the participant during training or at public events to be used in future promoting of the program. </t>
  </si>
  <si>
    <t>PSOAddr</t>
  </si>
  <si>
    <t>futureuse</t>
  </si>
  <si>
    <t>Brevet 4</t>
  </si>
  <si>
    <t>vitals2013-2014</t>
  </si>
  <si>
    <t>\\QUAD-PC\Tracking\NikkeiStudentList2013.xls</t>
  </si>
  <si>
    <t>MRG0024</t>
  </si>
  <si>
    <t>Registration confirmation</t>
  </si>
  <si>
    <t>Membership fee due: $30</t>
  </si>
  <si>
    <t>national stream</t>
  </si>
  <si>
    <t>RGA</t>
  </si>
  <si>
    <t>RGA 11759 Groat Road,  Edmonton, Alberta T5M 3K6</t>
  </si>
  <si>
    <t xml:space="preserve">Rhythmic Gymnastics: </t>
  </si>
  <si>
    <t>AG Rhythmics</t>
  </si>
  <si>
    <t xml:space="preserve">AGR       </t>
  </si>
  <si>
    <t>Alpha Rhythmic Gymnastics Club</t>
  </si>
  <si>
    <t xml:space="preserve">ALP       </t>
  </si>
  <si>
    <t>Arabesque Rhythmics</t>
  </si>
  <si>
    <t xml:space="preserve">ARA       </t>
  </si>
  <si>
    <t>Calgary Gymnastics Centre</t>
  </si>
  <si>
    <t xml:space="preserve">CAL       </t>
  </si>
  <si>
    <t>Capital City Gymnastics Centre</t>
  </si>
  <si>
    <t xml:space="preserve">CAP       </t>
  </si>
  <si>
    <t>Chinook Rhythmique Gymnastic Club</t>
  </si>
  <si>
    <t xml:space="preserve">CHI       </t>
  </si>
  <si>
    <t>Edmonton Rhythmic Gymnastics</t>
  </si>
  <si>
    <t xml:space="preserve">EDM       </t>
  </si>
  <si>
    <t>Elena's Rhythmic Gymnastics Club</t>
  </si>
  <si>
    <t xml:space="preserve">ELE       </t>
  </si>
  <si>
    <t>Evolution Rhythmic and Martial Gymnastics</t>
  </si>
  <si>
    <t xml:space="preserve">EVO       </t>
  </si>
  <si>
    <t>Natural Fit Movement</t>
  </si>
  <si>
    <t xml:space="preserve">NAT       </t>
  </si>
  <si>
    <t>Norglen Rhythmic Gymnastics</t>
  </si>
  <si>
    <t xml:space="preserve">NOR       </t>
  </si>
  <si>
    <t>Ortona Gymnastics Club</t>
  </si>
  <si>
    <t xml:space="preserve">ORT       </t>
  </si>
  <si>
    <t>Parkland Rhythmics</t>
  </si>
  <si>
    <t xml:space="preserve">PAR       </t>
  </si>
  <si>
    <t>Ranchlands Rhythmic Gymnastics</t>
  </si>
  <si>
    <t xml:space="preserve">RAN       </t>
  </si>
  <si>
    <t>Red Deer Rhythmic Gymnastics</t>
  </si>
  <si>
    <t xml:space="preserve">RED       </t>
  </si>
  <si>
    <t>Rhythmicana Rhythmic Gymnastics</t>
  </si>
  <si>
    <t xml:space="preserve">RHY       </t>
  </si>
  <si>
    <t>Rhythmics West</t>
  </si>
  <si>
    <t xml:space="preserve">RGW       </t>
  </si>
  <si>
    <t>Ritmik Arts</t>
  </si>
  <si>
    <t xml:space="preserve">ARTS      </t>
  </si>
  <si>
    <t>Rockyview</t>
  </si>
  <si>
    <t xml:space="preserve">RPC       </t>
  </si>
  <si>
    <t>Rythmique Physique</t>
  </si>
  <si>
    <t xml:space="preserve">PHY       </t>
  </si>
  <si>
    <t>Sprites</t>
  </si>
  <si>
    <t xml:space="preserve">SPR       </t>
  </si>
  <si>
    <t>University of Calgary Gym Club</t>
  </si>
  <si>
    <t xml:space="preserve">UCL       </t>
  </si>
  <si>
    <t>University of Lethbridge Gymfinity</t>
  </si>
  <si>
    <t xml:space="preserve">ULB       </t>
  </si>
  <si>
    <t>Warner Alberta RG Club</t>
  </si>
  <si>
    <t xml:space="preserve">WAR       </t>
  </si>
  <si>
    <t>PSO0001</t>
  </si>
  <si>
    <t>PSO0002</t>
  </si>
  <si>
    <t>PSO0003</t>
  </si>
  <si>
    <t>PSO0004</t>
  </si>
  <si>
    <t>PSO0005</t>
  </si>
  <si>
    <t>PSO0006</t>
  </si>
  <si>
    <t>PSO0007</t>
  </si>
  <si>
    <t>PSO0008</t>
  </si>
  <si>
    <t>PSO0009</t>
  </si>
  <si>
    <t>PSO0010</t>
  </si>
  <si>
    <t>PSO0011</t>
  </si>
  <si>
    <t>PSO0012</t>
  </si>
  <si>
    <t>PSO0013</t>
  </si>
  <si>
    <t>PSO0014</t>
  </si>
  <si>
    <t>PSO0015</t>
  </si>
  <si>
    <t>PSO0016</t>
  </si>
  <si>
    <t>PSO0017</t>
  </si>
  <si>
    <t>PSO0018</t>
  </si>
  <si>
    <t>PSO0019</t>
  </si>
  <si>
    <t>PSO0020</t>
  </si>
  <si>
    <t>PSO0021</t>
  </si>
  <si>
    <t>PSO0022</t>
  </si>
  <si>
    <t>PSO0023</t>
  </si>
  <si>
    <t>PSO0024</t>
  </si>
  <si>
    <t>PSO0025</t>
  </si>
  <si>
    <t>PSO0026</t>
  </si>
  <si>
    <t>PSO0027</t>
  </si>
  <si>
    <t>PSO0028</t>
  </si>
  <si>
    <t>PSO0029</t>
  </si>
  <si>
    <t>PSO0030</t>
  </si>
  <si>
    <t>PSO0031</t>
  </si>
  <si>
    <t>PSO0032</t>
  </si>
  <si>
    <t>PSO0033</t>
  </si>
  <si>
    <t>PSO0034</t>
  </si>
  <si>
    <t>PSO0035</t>
  </si>
  <si>
    <t>PSO0036</t>
  </si>
  <si>
    <t>PSO0037</t>
  </si>
  <si>
    <t>PSO0038</t>
  </si>
  <si>
    <t>PSO0039</t>
  </si>
  <si>
    <t>PSO0040</t>
  </si>
  <si>
    <t>PSO0041</t>
  </si>
  <si>
    <t>PSO0042</t>
  </si>
  <si>
    <t>PSO0043</t>
  </si>
  <si>
    <t>PSO0044</t>
  </si>
  <si>
    <t>PSO0045</t>
  </si>
  <si>
    <t>PSO0046</t>
  </si>
  <si>
    <t>PSO0047</t>
  </si>
  <si>
    <t>PSO0048</t>
  </si>
  <si>
    <t>PSO0049</t>
  </si>
  <si>
    <t>PSO0050</t>
  </si>
  <si>
    <t>PSO0051</t>
  </si>
  <si>
    <t>PSO0052</t>
  </si>
  <si>
    <t>PSO0053</t>
  </si>
  <si>
    <t>PSO0054</t>
  </si>
  <si>
    <t>PSO0055</t>
  </si>
  <si>
    <t>PSO0056</t>
  </si>
  <si>
    <t>PSO0057</t>
  </si>
  <si>
    <t>PSO0058</t>
  </si>
  <si>
    <t>PSO0059</t>
  </si>
  <si>
    <t>PSO0060</t>
  </si>
  <si>
    <t>PSO0061</t>
  </si>
  <si>
    <t>PSO0062</t>
  </si>
  <si>
    <t>PSO0063</t>
  </si>
  <si>
    <t>PSO0064</t>
  </si>
  <si>
    <t>PSO0065</t>
  </si>
  <si>
    <t>PSO0066</t>
  </si>
  <si>
    <t>PSO0067</t>
  </si>
  <si>
    <t>PSO0068</t>
  </si>
  <si>
    <t>PSO0069</t>
  </si>
  <si>
    <t>PSO0070</t>
  </si>
  <si>
    <t>PSO0071</t>
  </si>
  <si>
    <t>PSO0072</t>
  </si>
  <si>
    <t>PSO0073</t>
  </si>
  <si>
    <t>PSO0074</t>
  </si>
  <si>
    <t>PSO0075</t>
  </si>
  <si>
    <t>PSO0076</t>
  </si>
  <si>
    <t>PSO0077</t>
  </si>
  <si>
    <t>PSO0078</t>
  </si>
  <si>
    <t>PSO0079</t>
  </si>
  <si>
    <t>PSO0080</t>
  </si>
  <si>
    <t>PSO0081</t>
  </si>
  <si>
    <t>PSO0082</t>
  </si>
  <si>
    <t>PSO0083</t>
  </si>
  <si>
    <t>PSO0084</t>
  </si>
  <si>
    <t>PSO0085</t>
  </si>
  <si>
    <t>PSO0086</t>
  </si>
  <si>
    <t>PSO0087</t>
  </si>
  <si>
    <t>PSO0088</t>
  </si>
  <si>
    <t>PSO0089</t>
  </si>
  <si>
    <t>PSO0090</t>
  </si>
  <si>
    <t>PSO0091</t>
  </si>
  <si>
    <t>PSO0092</t>
  </si>
  <si>
    <t>PSO0093</t>
  </si>
  <si>
    <t>PSO0094</t>
  </si>
  <si>
    <t>PSO0095</t>
  </si>
  <si>
    <t>PSO0096</t>
  </si>
  <si>
    <t>PSO0097</t>
  </si>
  <si>
    <t>PSO0098</t>
  </si>
  <si>
    <t>PSO0099</t>
  </si>
  <si>
    <t>PSO0100</t>
  </si>
  <si>
    <t>PSO0101</t>
  </si>
  <si>
    <t>PSO0102</t>
  </si>
  <si>
    <t>PSO0103</t>
  </si>
  <si>
    <t>PSO0104</t>
  </si>
  <si>
    <t>PSO0105</t>
  </si>
  <si>
    <t>PSO0106</t>
  </si>
  <si>
    <t>PSO0107</t>
  </si>
  <si>
    <t>PSO0108</t>
  </si>
  <si>
    <t>PSO0109</t>
  </si>
  <si>
    <t>PSO0110</t>
  </si>
  <si>
    <t>PSO0111</t>
  </si>
  <si>
    <t>PSO0112</t>
  </si>
  <si>
    <t>PSO0113</t>
  </si>
  <si>
    <t>PSO0114</t>
  </si>
  <si>
    <t>PSO0115</t>
  </si>
  <si>
    <t>PSO0116</t>
  </si>
  <si>
    <t>PSO0117</t>
  </si>
  <si>
    <t>PSO0118</t>
  </si>
  <si>
    <t>PSO0119</t>
  </si>
  <si>
    <t>PSO0120</t>
  </si>
  <si>
    <t>PSO0121</t>
  </si>
  <si>
    <t>PSO0122</t>
  </si>
  <si>
    <t>PSO0123</t>
  </si>
  <si>
    <t>PSO0124</t>
  </si>
  <si>
    <t>PSO0125</t>
  </si>
  <si>
    <t>PSO0126</t>
  </si>
  <si>
    <t>PSO0127</t>
  </si>
  <si>
    <t>PSO0128</t>
  </si>
  <si>
    <t>PSO0129</t>
  </si>
  <si>
    <t>PSO0130</t>
  </si>
  <si>
    <t>PSO0131</t>
  </si>
  <si>
    <t>PSO0132</t>
  </si>
  <si>
    <t>PSO0133</t>
  </si>
  <si>
    <t>PSO0134</t>
  </si>
  <si>
    <t>PSO0135</t>
  </si>
  <si>
    <t>PSO0136</t>
  </si>
  <si>
    <t>PSO0137</t>
  </si>
  <si>
    <t>PSO0138</t>
  </si>
  <si>
    <t>PSO0139</t>
  </si>
  <si>
    <t>PSO0140</t>
  </si>
  <si>
    <t>PSO0141</t>
  </si>
  <si>
    <t>PSO0142</t>
  </si>
  <si>
    <t>PSO0143</t>
  </si>
  <si>
    <t>PSO0144</t>
  </si>
  <si>
    <t>PSO0145</t>
  </si>
  <si>
    <t>PSO0146</t>
  </si>
  <si>
    <t>PSO0147</t>
  </si>
  <si>
    <t>PSO0148</t>
  </si>
  <si>
    <t>PSO0149</t>
  </si>
  <si>
    <t>PSO0150</t>
  </si>
  <si>
    <t>PSO0151</t>
  </si>
  <si>
    <t>PSO0152</t>
  </si>
  <si>
    <t>PSO0153</t>
  </si>
  <si>
    <t>PSO0154</t>
  </si>
  <si>
    <t>PSO0155</t>
  </si>
  <si>
    <t>PSO0156</t>
  </si>
  <si>
    <t>PSO0157</t>
  </si>
  <si>
    <t>PSO0158</t>
  </si>
  <si>
    <t>PSO0159</t>
  </si>
  <si>
    <t>PSO0160</t>
  </si>
  <si>
    <t>PSO0161</t>
  </si>
  <si>
    <t>PSO0162</t>
  </si>
  <si>
    <t>PSO0163</t>
  </si>
  <si>
    <t>PSO0164</t>
  </si>
  <si>
    <t>PSO0165</t>
  </si>
  <si>
    <t>PSO0166</t>
  </si>
  <si>
    <t>PSO0167</t>
  </si>
  <si>
    <t>PSO0168</t>
  </si>
  <si>
    <t>PSO0169</t>
  </si>
  <si>
    <t>PSO0170</t>
  </si>
  <si>
    <t>PSO0171</t>
  </si>
  <si>
    <t>PSO0172</t>
  </si>
  <si>
    <t>PSO0173</t>
  </si>
  <si>
    <t>PSO0174</t>
  </si>
  <si>
    <t>PSO0175</t>
  </si>
  <si>
    <t>PSO0176</t>
  </si>
  <si>
    <t>PSO0177</t>
  </si>
  <si>
    <t>PSO0178</t>
  </si>
  <si>
    <t>PSO0179</t>
  </si>
  <si>
    <t>PSO0180</t>
  </si>
  <si>
    <t>PSO0181</t>
  </si>
  <si>
    <t>PSO0182</t>
  </si>
  <si>
    <t>PSO0183</t>
  </si>
  <si>
    <t>PSO0184</t>
  </si>
  <si>
    <t>PSO0185</t>
  </si>
  <si>
    <t>PSO0186</t>
  </si>
  <si>
    <t>PSO0187</t>
  </si>
  <si>
    <t>PSO0188</t>
  </si>
  <si>
    <t>PSO0189</t>
  </si>
  <si>
    <t>PSO0190</t>
  </si>
  <si>
    <t>PSO0191</t>
  </si>
  <si>
    <t>PSO0192</t>
  </si>
  <si>
    <t>name1</t>
  </si>
  <si>
    <t>name2</t>
  </si>
  <si>
    <t>name3</t>
  </si>
  <si>
    <t>name4</t>
  </si>
  <si>
    <t>name5</t>
  </si>
  <si>
    <t>name6</t>
  </si>
  <si>
    <t>name7</t>
  </si>
  <si>
    <t>name8</t>
  </si>
  <si>
    <t>name9</t>
  </si>
  <si>
    <t>name10</t>
  </si>
  <si>
    <t>name11</t>
  </si>
  <si>
    <t>name12</t>
  </si>
  <si>
    <t>name13</t>
  </si>
  <si>
    <t>name14</t>
  </si>
  <si>
    <t>name15</t>
  </si>
  <si>
    <t>name16</t>
  </si>
  <si>
    <t>name17</t>
  </si>
  <si>
    <t>name18</t>
  </si>
  <si>
    <t>name19</t>
  </si>
  <si>
    <t>name20</t>
  </si>
  <si>
    <t>name21</t>
  </si>
  <si>
    <t>name22</t>
  </si>
  <si>
    <t>name23</t>
  </si>
  <si>
    <t>name24</t>
  </si>
  <si>
    <t>name25</t>
  </si>
  <si>
    <t>name26</t>
  </si>
  <si>
    <t>name27</t>
  </si>
  <si>
    <t>name28</t>
  </si>
  <si>
    <t>name29</t>
  </si>
  <si>
    <t>name30</t>
  </si>
  <si>
    <t>name31</t>
  </si>
  <si>
    <t>name32</t>
  </si>
  <si>
    <t>name33</t>
  </si>
  <si>
    <t>name34</t>
  </si>
  <si>
    <t>name35</t>
  </si>
  <si>
    <t>name36</t>
  </si>
  <si>
    <t>name37</t>
  </si>
  <si>
    <t>name38</t>
  </si>
  <si>
    <t>name39</t>
  </si>
  <si>
    <t>name40</t>
  </si>
  <si>
    <t>name41</t>
  </si>
  <si>
    <t>name42</t>
  </si>
  <si>
    <t>name43</t>
  </si>
  <si>
    <t>name44</t>
  </si>
  <si>
    <t>name45</t>
  </si>
  <si>
    <t>name46</t>
  </si>
  <si>
    <t>name47</t>
  </si>
  <si>
    <t>name48</t>
  </si>
  <si>
    <t>name49</t>
  </si>
  <si>
    <t>name50</t>
  </si>
  <si>
    <t>name51</t>
  </si>
  <si>
    <t>name52</t>
  </si>
  <si>
    <t>name53</t>
  </si>
  <si>
    <t>name54</t>
  </si>
  <si>
    <t>name55</t>
  </si>
  <si>
    <t>name56</t>
  </si>
  <si>
    <t>name57</t>
  </si>
  <si>
    <t>name58</t>
  </si>
  <si>
    <t>name59</t>
  </si>
  <si>
    <t>name60</t>
  </si>
  <si>
    <t>name61</t>
  </si>
  <si>
    <t>name62</t>
  </si>
  <si>
    <t>name63</t>
  </si>
  <si>
    <t>name64</t>
  </si>
  <si>
    <t>name65</t>
  </si>
  <si>
    <t>name66</t>
  </si>
  <si>
    <t>name67</t>
  </si>
  <si>
    <t>name68</t>
  </si>
  <si>
    <t>name69</t>
  </si>
  <si>
    <t>name70</t>
  </si>
  <si>
    <t>name71</t>
  </si>
  <si>
    <t>name72</t>
  </si>
  <si>
    <t>name73</t>
  </si>
  <si>
    <t>name74</t>
  </si>
  <si>
    <t>name75</t>
  </si>
  <si>
    <t>name76</t>
  </si>
  <si>
    <t>name77</t>
  </si>
  <si>
    <t>name78</t>
  </si>
  <si>
    <t>name79</t>
  </si>
  <si>
    <t>name80</t>
  </si>
  <si>
    <t>name81</t>
  </si>
  <si>
    <t>name82</t>
  </si>
  <si>
    <t>name83</t>
  </si>
  <si>
    <t>name84</t>
  </si>
  <si>
    <t>name85</t>
  </si>
  <si>
    <t>name86</t>
  </si>
  <si>
    <t>name87</t>
  </si>
  <si>
    <t>name88</t>
  </si>
  <si>
    <t>name89</t>
  </si>
  <si>
    <t>name90</t>
  </si>
  <si>
    <t>name91</t>
  </si>
  <si>
    <t>name92</t>
  </si>
  <si>
    <t>name93</t>
  </si>
  <si>
    <t>name94</t>
  </si>
  <si>
    <t>name95</t>
  </si>
  <si>
    <t>name96</t>
  </si>
  <si>
    <t>name97</t>
  </si>
  <si>
    <t>name98</t>
  </si>
  <si>
    <t>name99</t>
  </si>
  <si>
    <t>name100</t>
  </si>
  <si>
    <t>name101</t>
  </si>
  <si>
    <t>name102</t>
  </si>
  <si>
    <t>name103</t>
  </si>
  <si>
    <t>name104</t>
  </si>
  <si>
    <t>name105</t>
  </si>
  <si>
    <t>name106</t>
  </si>
  <si>
    <t>name107</t>
  </si>
  <si>
    <t>name108</t>
  </si>
  <si>
    <t>name109</t>
  </si>
  <si>
    <t>name110</t>
  </si>
  <si>
    <t>name111</t>
  </si>
  <si>
    <t>name112</t>
  </si>
  <si>
    <t>name113</t>
  </si>
  <si>
    <t>name114</t>
  </si>
  <si>
    <t>name115</t>
  </si>
  <si>
    <t>name116</t>
  </si>
  <si>
    <t>name117</t>
  </si>
  <si>
    <t>name118</t>
  </si>
  <si>
    <t>name119</t>
  </si>
  <si>
    <t>name120</t>
  </si>
  <si>
    <t>name121</t>
  </si>
  <si>
    <t>name122</t>
  </si>
  <si>
    <t>name123</t>
  </si>
  <si>
    <t>name124</t>
  </si>
  <si>
    <t>name125</t>
  </si>
  <si>
    <t>name126</t>
  </si>
  <si>
    <t>name127</t>
  </si>
  <si>
    <t>name128</t>
  </si>
  <si>
    <t>name129</t>
  </si>
  <si>
    <t>name130</t>
  </si>
  <si>
    <t>name131</t>
  </si>
  <si>
    <t>name132</t>
  </si>
  <si>
    <t>name133</t>
  </si>
  <si>
    <t>name134</t>
  </si>
  <si>
    <t>name135</t>
  </si>
  <si>
    <t>name136</t>
  </si>
  <si>
    <t>name137</t>
  </si>
  <si>
    <t>name138</t>
  </si>
  <si>
    <t>name139</t>
  </si>
  <si>
    <t>name140</t>
  </si>
  <si>
    <t>name141</t>
  </si>
  <si>
    <t>name142</t>
  </si>
  <si>
    <t>name143</t>
  </si>
  <si>
    <t>name144</t>
  </si>
  <si>
    <t>name145</t>
  </si>
  <si>
    <t>name146</t>
  </si>
  <si>
    <t>name147</t>
  </si>
  <si>
    <t>name148</t>
  </si>
  <si>
    <t>name149</t>
  </si>
  <si>
    <t>name150</t>
  </si>
  <si>
    <t>name151</t>
  </si>
  <si>
    <t>name152</t>
  </si>
  <si>
    <t>name153</t>
  </si>
  <si>
    <t>name154</t>
  </si>
  <si>
    <t>name155</t>
  </si>
  <si>
    <t>name156</t>
  </si>
  <si>
    <t>name157</t>
  </si>
  <si>
    <t>name158</t>
  </si>
  <si>
    <t>name159</t>
  </si>
  <si>
    <t>name160</t>
  </si>
  <si>
    <t>name161</t>
  </si>
  <si>
    <t>name162</t>
  </si>
  <si>
    <t>name163</t>
  </si>
  <si>
    <t>name164</t>
  </si>
  <si>
    <t>name165</t>
  </si>
  <si>
    <t>name166</t>
  </si>
  <si>
    <t>name167</t>
  </si>
  <si>
    <t>name168</t>
  </si>
  <si>
    <t>name169</t>
  </si>
  <si>
    <t>name170</t>
  </si>
  <si>
    <t>name171</t>
  </si>
  <si>
    <t>name172</t>
  </si>
  <si>
    <t>name173</t>
  </si>
  <si>
    <t>name174</t>
  </si>
  <si>
    <t>name175</t>
  </si>
  <si>
    <t>name176</t>
  </si>
  <si>
    <t>name177</t>
  </si>
  <si>
    <t>name178</t>
  </si>
  <si>
    <t>name179</t>
  </si>
  <si>
    <t>name180</t>
  </si>
  <si>
    <t>name181</t>
  </si>
  <si>
    <t>name182</t>
  </si>
  <si>
    <t>name183</t>
  </si>
  <si>
    <t>name184</t>
  </si>
  <si>
    <t>name185</t>
  </si>
  <si>
    <t>name186</t>
  </si>
  <si>
    <t>name187</t>
  </si>
  <si>
    <t>name188</t>
  </si>
  <si>
    <t>name189</t>
  </si>
  <si>
    <t>name190</t>
  </si>
  <si>
    <t>name191</t>
  </si>
  <si>
    <t>name192</t>
  </si>
  <si>
    <t>RegFee</t>
  </si>
  <si>
    <t>Simple2014V0105FIN</t>
  </si>
  <si>
    <t>Total Membership fees</t>
  </si>
  <si>
    <t xml:space="preserve">Full Member Club </t>
  </si>
  <si>
    <t>School Program Session</t>
  </si>
  <si>
    <t>Special Olympics Affiliate Club</t>
  </si>
  <si>
    <t>Competitive (Nat. Stream)</t>
  </si>
  <si>
    <t>Competitive (Prov. Stream)</t>
  </si>
  <si>
    <t>Interclub and AGG</t>
  </si>
  <si>
    <t>Recreational gymnastics</t>
  </si>
  <si>
    <t>Casual/summer gymnastics</t>
  </si>
  <si>
    <t>Competitive Coach</t>
  </si>
  <si>
    <t>Recreational Coach</t>
  </si>
  <si>
    <t>Coach in Training</t>
  </si>
  <si>
    <t>Course Conductor</t>
  </si>
  <si>
    <t>Judge</t>
  </si>
  <si>
    <t xml:space="preserve">Judge Trainee </t>
  </si>
  <si>
    <t>Volunteer</t>
  </si>
  <si>
    <t>Interclub 1BC (Age:3-16)</t>
  </si>
  <si>
    <t>Interclub 1BC</t>
  </si>
  <si>
    <t>I1BC</t>
  </si>
  <si>
    <t>BC</t>
  </si>
  <si>
    <t>BC 1A Pre Child (Age:6-7)</t>
  </si>
  <si>
    <t>BC 1A Pre Child</t>
  </si>
  <si>
    <t>B1APC</t>
  </si>
  <si>
    <t>BC 1B Pre Child (Age:6-7)</t>
  </si>
  <si>
    <t>BC 1B Pre Child</t>
  </si>
  <si>
    <t>B1BPC</t>
  </si>
  <si>
    <t>BC 1A Child (Age:8-9)</t>
  </si>
  <si>
    <t>BC 1A Child</t>
  </si>
  <si>
    <t>B1AC</t>
  </si>
  <si>
    <t>BC 1B Child (Age:8-9)</t>
  </si>
  <si>
    <t>BC 1B Child</t>
  </si>
  <si>
    <t>B1BC</t>
  </si>
  <si>
    <t>BC 1A PreNovice (Age:10-11)</t>
  </si>
  <si>
    <t>BC 1A PreNovice</t>
  </si>
  <si>
    <t>B1AP</t>
  </si>
  <si>
    <t>BC 1B PreNovice (Age:10-11)</t>
  </si>
  <si>
    <t>BC 1B PreNovice</t>
  </si>
  <si>
    <t>B1BP</t>
  </si>
  <si>
    <t>BC 1A Novice (Age:12-13)</t>
  </si>
  <si>
    <t>BC 1A Novice</t>
  </si>
  <si>
    <t>B1AN</t>
  </si>
  <si>
    <t>BC 1B Novice (Age:12-13)</t>
  </si>
  <si>
    <t>BC 1B Novice</t>
  </si>
  <si>
    <t>B1BN</t>
  </si>
  <si>
    <t>BC 1A Junior (Age:14-15)</t>
  </si>
  <si>
    <t>BC 1A Junior</t>
  </si>
  <si>
    <t>B1AJ</t>
  </si>
  <si>
    <t>BC 1B Junior (Age:14-15)</t>
  </si>
  <si>
    <t>BC 1B Junior</t>
  </si>
  <si>
    <t>B1BJ</t>
  </si>
  <si>
    <t>BC 2A Child (Age:8-9)</t>
  </si>
  <si>
    <t>BC 2A Child</t>
  </si>
  <si>
    <t>B2AC</t>
  </si>
  <si>
    <t>BC 2B Child (Age:8-9)</t>
  </si>
  <si>
    <t>BC 2B Child</t>
  </si>
  <si>
    <t>B2BC</t>
  </si>
  <si>
    <t>BC 2A PreNovice (Age:10-11)</t>
  </si>
  <si>
    <t>BC 2A PreNovice</t>
  </si>
  <si>
    <t>B2AP</t>
  </si>
  <si>
    <t>BC 2B PreNovice (Age:10-11)</t>
  </si>
  <si>
    <t>BC 2B PreNovice</t>
  </si>
  <si>
    <t>B2BP</t>
  </si>
  <si>
    <t>BC 2A Novice (Age:12-13)</t>
  </si>
  <si>
    <t>BC 2A Novice</t>
  </si>
  <si>
    <t>B2AN</t>
  </si>
  <si>
    <t>BC 2B Novice (Age:12-13)</t>
  </si>
  <si>
    <t>BC 2B Novice</t>
  </si>
  <si>
    <t>B2BN</t>
  </si>
  <si>
    <t>BC 2A Junior (Age:14-15)</t>
  </si>
  <si>
    <t>BC 2A Junior</t>
  </si>
  <si>
    <t>B2AJ</t>
  </si>
  <si>
    <t>BC 2B Junior (Age:14-15)</t>
  </si>
  <si>
    <t>BC 2B Junior</t>
  </si>
  <si>
    <t>B2BJ</t>
  </si>
  <si>
    <t>BC 3A Child (Age:8-9)</t>
  </si>
  <si>
    <t>BC 3A Child</t>
  </si>
  <si>
    <t>B3AC</t>
  </si>
  <si>
    <t>BC 3B Child (Age:8-9)</t>
  </si>
  <si>
    <t>BC 3B Child</t>
  </si>
  <si>
    <t>B3BC</t>
  </si>
  <si>
    <t>BC 3A PreNovice (Age:10-11)</t>
  </si>
  <si>
    <t>BC 3A PreNovice</t>
  </si>
  <si>
    <t>B3AP</t>
  </si>
  <si>
    <t>BC 3B PreNovice (Age:10-11)</t>
  </si>
  <si>
    <t>BC 3B PreNovice</t>
  </si>
  <si>
    <t>B3BP</t>
  </si>
  <si>
    <t>BC 3A Novice (Age:12-13)</t>
  </si>
  <si>
    <t>BC 3A Novice</t>
  </si>
  <si>
    <t>B3AN</t>
  </si>
  <si>
    <t>BC 3B Novice (Age:12-13)</t>
  </si>
  <si>
    <t>BC 3B Novice</t>
  </si>
  <si>
    <t>B3BN</t>
  </si>
  <si>
    <t>BC 3A Junior (Age:14-15)</t>
  </si>
  <si>
    <t>BC 3A Junior</t>
  </si>
  <si>
    <t>B3AJ</t>
  </si>
  <si>
    <t>BC 3B Junior (Age:14-15)</t>
  </si>
  <si>
    <t>BC 3B Junior</t>
  </si>
  <si>
    <t>B3BJ</t>
  </si>
  <si>
    <t>BC 3A Senior (Age:16-99)</t>
  </si>
  <si>
    <t>BC 3A Senior</t>
  </si>
  <si>
    <t>B3AS</t>
  </si>
  <si>
    <t>BC 3B Senior (Age:16-99)</t>
  </si>
  <si>
    <t>BC 3B Senior</t>
  </si>
  <si>
    <t>B3BS</t>
  </si>
  <si>
    <t>BC 1 Child 34 (Age:6-8)</t>
  </si>
  <si>
    <t>BC 1 Child 34</t>
  </si>
  <si>
    <t>G1C34</t>
  </si>
  <si>
    <t>BC 1 Child 56 (Age:6-8)</t>
  </si>
  <si>
    <t>BC 1 Child 56</t>
  </si>
  <si>
    <t>G1C56</t>
  </si>
  <si>
    <t>BC 1 PreNovice 34 (Age:9-11)</t>
  </si>
  <si>
    <t>BC 1 PreNovice 34</t>
  </si>
  <si>
    <t>G1P34</t>
  </si>
  <si>
    <t>BC 1 PreNovice 56 (Age:9-11)</t>
  </si>
  <si>
    <t>BC 1 PreNovice 56</t>
  </si>
  <si>
    <t>G1P56</t>
  </si>
  <si>
    <t>BC 1 Novice 34 (Age:11-13)</t>
  </si>
  <si>
    <t>BC 1 Novice 34</t>
  </si>
  <si>
    <t>G1N34</t>
  </si>
  <si>
    <t>BC 1 Novice 56 (Age:11-13)</t>
  </si>
  <si>
    <t>BC 1 Novice 56</t>
  </si>
  <si>
    <t>G1N56</t>
  </si>
  <si>
    <t>BC 2 Child 34 (Age:6-8)</t>
  </si>
  <si>
    <t>BC 2 Child 34</t>
  </si>
  <si>
    <t>G2C34</t>
  </si>
  <si>
    <t>BC 2 Child 56 (Age:6-8)</t>
  </si>
  <si>
    <t>BC 2 Child 56</t>
  </si>
  <si>
    <t>G2C56</t>
  </si>
  <si>
    <t>BC 2 PreNovice 34 (Age:9-11)</t>
  </si>
  <si>
    <t>BC 2 PreNovice 34</t>
  </si>
  <si>
    <t>G2P34</t>
  </si>
  <si>
    <t>BC 2 PreNovice 56 (Age:9-11)</t>
  </si>
  <si>
    <t>BC 2 PreNovice 56</t>
  </si>
  <si>
    <t>G2P56</t>
  </si>
  <si>
    <t>BC 2 Novice 34 (Age:11-13)</t>
  </si>
  <si>
    <t>BC 2 Novice 34</t>
  </si>
  <si>
    <t>G2N34</t>
  </si>
  <si>
    <t>BC 2 Novice 56 (Age:11-13)</t>
  </si>
  <si>
    <t>BC 3 Novice 34 (Age:11-13)</t>
  </si>
  <si>
    <t>BC 3 Novice 34</t>
  </si>
  <si>
    <t>G3N34</t>
  </si>
  <si>
    <t>BC 3 Novice 5 (Age:11-13)</t>
  </si>
  <si>
    <t>BC 3 Novice 5</t>
  </si>
  <si>
    <t>G3N5</t>
  </si>
  <si>
    <t>BC 3 Junior 34 (Age:13-15)</t>
  </si>
  <si>
    <t>BC 3 Junior 34</t>
  </si>
  <si>
    <t>G3J34</t>
  </si>
  <si>
    <t>BC 3 Junior 5 (Age:13-15)</t>
  </si>
  <si>
    <t>BC 3 Junior 5</t>
  </si>
  <si>
    <t>G3J5</t>
  </si>
  <si>
    <t>AGG Child (Age:6-8)</t>
  </si>
  <si>
    <t>AGG Child</t>
  </si>
  <si>
    <t>AGGC</t>
  </si>
  <si>
    <t>AGG PreNovice (Age:10-12)</t>
  </si>
  <si>
    <t>AGG PreNovice</t>
  </si>
  <si>
    <t>AGGP</t>
  </si>
  <si>
    <t>AGG Novice (Age:12-14)</t>
  </si>
  <si>
    <t>AGG Novice</t>
  </si>
  <si>
    <t>AGGN</t>
  </si>
  <si>
    <t>AGG Junior (Age:14-16)</t>
  </si>
  <si>
    <t>AGG Junior</t>
  </si>
  <si>
    <t>AGGJ</t>
  </si>
  <si>
    <t>AGG Senior (Age:16-99)</t>
  </si>
  <si>
    <t>AGG Senior</t>
  </si>
  <si>
    <t>AGGS</t>
  </si>
  <si>
    <t>InterClub AGG L3 (Age:14-16)</t>
  </si>
  <si>
    <t>InterClub AGG L3</t>
  </si>
  <si>
    <t>InterClub AGG L4 (Age:16-99)</t>
  </si>
  <si>
    <t>OptInPermission</t>
  </si>
  <si>
    <t>Junior Open (Age:13-15)</t>
  </si>
  <si>
    <t>Senior Open (Age:16-99)</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</si>
</sst>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1009]mmmm\ d\,\ yyyy"/>
    <numFmt numFmtId="174" formatCode="mmm\-yyyy"/>
    <numFmt numFmtId="175" formatCode="&quot;Yes&quot;;&quot;Yes&quot;;&quot;No&quot;"/>
    <numFmt numFmtId="176" formatCode="&quot;True&quot;;&quot;True&quot;;&quot;False&quot;"/>
    <numFmt numFmtId="177" formatCode="&quot;On&quot;;&quot;On&quot;;&quot;Off&quot;"/>
    <numFmt numFmtId="178" formatCode="[$€-2]\ #,##0.00_);[Red]\([$€-2]\ #,##0.00\)"/>
    <numFmt numFmtId="179" formatCode="[$-1009]mmmm\-dd\-yy"/>
    <numFmt numFmtId="180" formatCode="[$-F800]dddd\,\ mmmm\ dd\,\ yyyy"/>
    <numFmt numFmtId="181" formatCode="[$-1009]d\-mmm\-yy;@"/>
    <numFmt numFmtId="182" formatCode="dd/mm/yyyy;@"/>
    <numFmt numFmtId="183" formatCode="[$-1009]mmmm\ d\,\ yyyy;@"/>
    <numFmt numFmtId="184" formatCode="yy/mm/dd;@"/>
    <numFmt numFmtId="185" formatCode="d/m/yy;@"/>
  </numFmts>
  <fonts count="57">
    <font>
      <sz val="10"/>
      <name val="Arial"/>
      <family val="0"/>
    </font>
    <font>
      <b/>
      <sz val="10"/>
      <name val="Arial"/>
      <family val="2"/>
    </font>
    <font>
      <b/>
      <sz val="12"/>
      <name val="Arial"/>
      <family val="2"/>
    </font>
    <font>
      <u val="single"/>
      <sz val="10"/>
      <color indexed="36"/>
      <name val="Arial"/>
      <family val="2"/>
    </font>
    <font>
      <sz val="22"/>
      <name val="Wingdings 2"/>
      <family val="1"/>
    </font>
    <font>
      <sz val="16"/>
      <name val="Arial"/>
      <family val="2"/>
    </font>
    <font>
      <i/>
      <sz val="16"/>
      <name val="Arial"/>
      <family val="2"/>
    </font>
    <font>
      <i/>
      <sz val="10"/>
      <name val="Arial"/>
      <family val="2"/>
    </font>
    <font>
      <b/>
      <i/>
      <sz val="20"/>
      <name val="Arial"/>
      <family val="2"/>
    </font>
    <font>
      <b/>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libri"/>
      <family val="2"/>
    </font>
    <font>
      <sz val="14"/>
      <name val="Calibri"/>
      <family val="2"/>
    </font>
    <font>
      <i/>
      <sz val="14"/>
      <name val="Calibri"/>
      <family val="2"/>
    </font>
    <font>
      <sz val="20"/>
      <name val="Calibri"/>
      <family val="2"/>
    </font>
    <font>
      <sz val="36"/>
      <name val="Calibri"/>
      <family val="2"/>
    </font>
    <font>
      <sz val="10"/>
      <color indexed="10"/>
      <name val="Arial"/>
      <family val="2"/>
    </font>
    <font>
      <sz val="10"/>
      <color indexed="9"/>
      <name val="Arial"/>
      <family val="2"/>
    </font>
    <font>
      <b/>
      <sz val="36"/>
      <name val="Calibri"/>
      <family val="2"/>
    </font>
    <font>
      <sz val="1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59996342659"/>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3">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0" xfId="0" applyAlignment="1">
      <alignment horizontal="center"/>
    </xf>
    <xf numFmtId="0" fontId="0" fillId="0" borderId="0" xfId="0" applyFont="1" applyAlignment="1">
      <alignment/>
    </xf>
    <xf numFmtId="0" fontId="0" fillId="0" borderId="0" xfId="0" applyAlignment="1" quotePrefix="1">
      <alignment/>
    </xf>
    <xf numFmtId="0" fontId="47" fillId="0" borderId="0" xfId="55" applyAlignment="1" applyProtection="1">
      <alignment/>
      <protection/>
    </xf>
    <xf numFmtId="0" fontId="0" fillId="0" borderId="0" xfId="0" applyFont="1" applyAlignment="1" quotePrefix="1">
      <alignment/>
    </xf>
    <xf numFmtId="44" fontId="0" fillId="0" borderId="0" xfId="44" applyFont="1" applyAlignment="1">
      <alignment/>
    </xf>
    <xf numFmtId="0" fontId="0" fillId="0" borderId="0" xfId="0" applyAlignment="1">
      <alignment wrapText="1"/>
    </xf>
    <xf numFmtId="0" fontId="1" fillId="0" borderId="0" xfId="0" applyFont="1" applyAlignment="1">
      <alignment wrapText="1"/>
    </xf>
    <xf numFmtId="0" fontId="0" fillId="0" borderId="0" xfId="0" applyFill="1" applyAlignment="1">
      <alignment/>
    </xf>
    <xf numFmtId="0" fontId="1" fillId="0" borderId="0" xfId="0" applyFont="1" applyAlignment="1">
      <alignment horizontal="center"/>
    </xf>
    <xf numFmtId="0" fontId="2" fillId="0" borderId="0" xfId="0" applyFont="1" applyAlignment="1">
      <alignment/>
    </xf>
    <xf numFmtId="0" fontId="28" fillId="0" borderId="0" xfId="0" applyFont="1" applyAlignment="1">
      <alignment/>
    </xf>
    <xf numFmtId="0" fontId="29" fillId="0" borderId="0" xfId="0" applyFont="1" applyAlignment="1">
      <alignment/>
    </xf>
    <xf numFmtId="0" fontId="29" fillId="0" borderId="0" xfId="0" applyFont="1" applyAlignment="1">
      <alignment wrapText="1"/>
    </xf>
    <xf numFmtId="0" fontId="29" fillId="0" borderId="0" xfId="0" applyFont="1" applyBorder="1" applyAlignment="1">
      <alignment/>
    </xf>
    <xf numFmtId="0" fontId="29" fillId="0" borderId="0" xfId="0" applyFont="1" applyBorder="1" applyAlignment="1">
      <alignment/>
    </xf>
    <xf numFmtId="0" fontId="0" fillId="0" borderId="0" xfId="0" applyAlignment="1">
      <alignment vertical="top" wrapText="1"/>
    </xf>
    <xf numFmtId="0" fontId="29" fillId="0" borderId="10" xfId="0" applyFont="1" applyBorder="1" applyAlignment="1">
      <alignment/>
    </xf>
    <xf numFmtId="0" fontId="29" fillId="0" borderId="0" xfId="0" applyFont="1" applyAlignment="1">
      <alignment horizontal="right"/>
    </xf>
    <xf numFmtId="0" fontId="30" fillId="0" borderId="0" xfId="0" applyFont="1" applyAlignment="1">
      <alignment/>
    </xf>
    <xf numFmtId="0" fontId="31" fillId="0" borderId="11" xfId="0" applyFont="1" applyBorder="1" applyAlignment="1">
      <alignment/>
    </xf>
    <xf numFmtId="0" fontId="31" fillId="0" borderId="11" xfId="0" applyFont="1" applyBorder="1" applyAlignment="1">
      <alignment wrapText="1"/>
    </xf>
    <xf numFmtId="0" fontId="4" fillId="0" borderId="0" xfId="0" applyFont="1" applyBorder="1" applyAlignment="1">
      <alignment/>
    </xf>
    <xf numFmtId="0" fontId="5" fillId="0" borderId="0" xfId="0" applyFont="1" applyAlignment="1">
      <alignment/>
    </xf>
    <xf numFmtId="0" fontId="6" fillId="0" borderId="0" xfId="0" applyFont="1" applyAlignment="1">
      <alignment horizontal="right"/>
    </xf>
    <xf numFmtId="0" fontId="6" fillId="0" borderId="0" xfId="0" applyFont="1" applyAlignment="1">
      <alignment/>
    </xf>
    <xf numFmtId="0" fontId="5" fillId="0" borderId="0" xfId="0" applyFont="1" applyAlignment="1">
      <alignment horizontal="center"/>
    </xf>
    <xf numFmtId="0" fontId="6" fillId="0" borderId="0" xfId="0" applyFont="1" applyAlignment="1">
      <alignment horizontal="center"/>
    </xf>
    <xf numFmtId="172" fontId="5" fillId="0" borderId="0" xfId="0" applyNumberFormat="1" applyFont="1" applyAlignment="1">
      <alignment horizontal="center"/>
    </xf>
    <xf numFmtId="0" fontId="5" fillId="0" borderId="0" xfId="0" applyFont="1" applyAlignment="1" quotePrefix="1">
      <alignment horizontal="center"/>
    </xf>
    <xf numFmtId="0" fontId="5"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33" borderId="0" xfId="0" applyFont="1" applyFill="1" applyAlignment="1">
      <alignment/>
    </xf>
    <xf numFmtId="9" fontId="0" fillId="0" borderId="0" xfId="0" applyNumberFormat="1" applyAlignment="1">
      <alignment horizontal="left"/>
    </xf>
    <xf numFmtId="0" fontId="1" fillId="0" borderId="0" xfId="0" applyFont="1" applyAlignment="1">
      <alignment horizontal="left"/>
    </xf>
    <xf numFmtId="14" fontId="0" fillId="0" borderId="0" xfId="0" applyNumberFormat="1" applyFont="1" applyAlignment="1">
      <alignment horizontal="left"/>
    </xf>
    <xf numFmtId="0" fontId="0" fillId="0" borderId="0" xfId="0" applyFont="1" applyAlignment="1">
      <alignment horizontal="left" vertical="center"/>
    </xf>
    <xf numFmtId="0" fontId="0" fillId="0" borderId="0" xfId="0" applyAlignment="1">
      <alignment horizontal="left"/>
    </xf>
    <xf numFmtId="44" fontId="0" fillId="0" borderId="0" xfId="44" applyFont="1" applyAlignment="1">
      <alignment horizontal="center"/>
    </xf>
    <xf numFmtId="0" fontId="0" fillId="0" borderId="0" xfId="0" applyFill="1" applyAlignment="1">
      <alignment horizontal="center"/>
    </xf>
    <xf numFmtId="0" fontId="0" fillId="16" borderId="0" xfId="0" applyFill="1" applyAlignment="1">
      <alignment/>
    </xf>
    <xf numFmtId="9" fontId="0" fillId="16" borderId="0" xfId="0" applyNumberFormat="1" applyFill="1" applyAlignment="1">
      <alignment/>
    </xf>
    <xf numFmtId="9" fontId="0" fillId="16" borderId="0" xfId="0" applyNumberFormat="1" applyFont="1" applyFill="1" applyAlignment="1">
      <alignment horizontal="left"/>
    </xf>
    <xf numFmtId="0" fontId="1" fillId="0" borderId="0" xfId="0" applyFont="1" applyFill="1" applyAlignment="1">
      <alignment/>
    </xf>
    <xf numFmtId="0" fontId="29" fillId="0" borderId="0" xfId="0" applyFont="1" applyAlignment="1">
      <alignment vertical="top" wrapText="1"/>
    </xf>
    <xf numFmtId="0" fontId="0" fillId="0" borderId="0" xfId="0" applyFont="1" applyAlignment="1" quotePrefix="1">
      <alignment horizontal="left" vertical="center"/>
    </xf>
    <xf numFmtId="0" fontId="7" fillId="0" borderId="0" xfId="0" applyFont="1" applyAlignment="1" quotePrefix="1">
      <alignment horizontal="left" vertical="center"/>
    </xf>
    <xf numFmtId="183" fontId="0" fillId="0" borderId="0" xfId="0" applyNumberFormat="1" applyAlignment="1">
      <alignment/>
    </xf>
    <xf numFmtId="0" fontId="8" fillId="0" borderId="0" xfId="0" applyFont="1" applyAlignment="1">
      <alignment horizontal="center"/>
    </xf>
    <xf numFmtId="174" fontId="5" fillId="0" borderId="0" xfId="0" applyNumberFormat="1" applyFont="1" applyAlignment="1">
      <alignment horizontal="center"/>
    </xf>
    <xf numFmtId="0" fontId="32" fillId="0" borderId="0" xfId="0" applyFont="1" applyAlignment="1">
      <alignment horizontal="left"/>
    </xf>
    <xf numFmtId="0" fontId="5" fillId="0" borderId="0" xfId="0" applyFont="1" applyAlignment="1">
      <alignment horizontal="right"/>
    </xf>
    <xf numFmtId="0" fontId="5" fillId="0" borderId="0" xfId="0" applyNumberFormat="1" applyFont="1" applyAlignment="1">
      <alignment horizontal="center"/>
    </xf>
    <xf numFmtId="183" fontId="0" fillId="0" borderId="0" xfId="0" applyNumberFormat="1" applyFont="1" applyAlignment="1">
      <alignment/>
    </xf>
    <xf numFmtId="9" fontId="47" fillId="16" borderId="0" xfId="55" applyNumberFormat="1" applyFill="1" applyAlignment="1" applyProtection="1">
      <alignment horizontal="left"/>
      <protection/>
    </xf>
    <xf numFmtId="0" fontId="1" fillId="0" borderId="0" xfId="0" applyFont="1" applyAlignment="1" quotePrefix="1">
      <alignment/>
    </xf>
    <xf numFmtId="183" fontId="1" fillId="0" borderId="0" xfId="0" applyNumberFormat="1" applyFont="1" applyAlignment="1">
      <alignment/>
    </xf>
    <xf numFmtId="7" fontId="0" fillId="0" borderId="0" xfId="44" applyNumberFormat="1" applyFont="1" applyAlignment="1">
      <alignment/>
    </xf>
    <xf numFmtId="0" fontId="55" fillId="34" borderId="0" xfId="0" applyFont="1" applyFill="1" applyAlignment="1" quotePrefix="1">
      <alignment vertical="top"/>
    </xf>
    <xf numFmtId="0" fontId="0" fillId="0" borderId="0" xfId="0" applyNumberFormat="1" applyAlignment="1">
      <alignment horizontal="left"/>
    </xf>
    <xf numFmtId="14" fontId="0" fillId="0" borderId="0" xfId="0" applyNumberFormat="1" applyFont="1" applyAlignment="1" quotePrefix="1">
      <alignment horizontal="left"/>
    </xf>
    <xf numFmtId="0" fontId="55" fillId="0" borderId="0" xfId="0" applyFont="1" applyAlignment="1">
      <alignment/>
    </xf>
    <xf numFmtId="14" fontId="55" fillId="34" borderId="0" xfId="0" applyNumberFormat="1" applyFont="1" applyFill="1" applyAlignment="1" quotePrefix="1">
      <alignment vertical="top"/>
    </xf>
    <xf numFmtId="0" fontId="55" fillId="0" borderId="0" xfId="0" applyFont="1" applyFill="1" applyAlignment="1">
      <alignment/>
    </xf>
    <xf numFmtId="0" fontId="9" fillId="0" borderId="0" xfId="0" applyFont="1" applyAlignment="1">
      <alignment/>
    </xf>
    <xf numFmtId="14" fontId="56" fillId="0" borderId="0" xfId="0" applyNumberFormat="1" applyFont="1" applyAlignment="1">
      <alignment/>
    </xf>
    <xf numFmtId="22" fontId="56" fillId="0" borderId="0" xfId="0" applyNumberFormat="1" applyFont="1" applyAlignment="1">
      <alignment/>
    </xf>
    <xf numFmtId="0" fontId="31" fillId="0" borderId="0" xfId="0" applyFont="1" applyBorder="1" applyAlignment="1">
      <alignment/>
    </xf>
    <xf numFmtId="14" fontId="29" fillId="0" borderId="0" xfId="0" applyNumberFormat="1" applyFont="1" applyAlignment="1">
      <alignment/>
    </xf>
    <xf numFmtId="0" fontId="29" fillId="0" borderId="0" xfId="0" applyFont="1" applyAlignment="1">
      <alignment wrapText="1"/>
    </xf>
    <xf numFmtId="8" fontId="0" fillId="0" borderId="0" xfId="44" applyNumberFormat="1" applyFont="1" applyAlignment="1">
      <alignment horizontal="center"/>
    </xf>
    <xf numFmtId="0" fontId="31" fillId="0" borderId="11" xfId="0" applyFont="1" applyBorder="1" applyAlignment="1">
      <alignment/>
    </xf>
    <xf numFmtId="0" fontId="31" fillId="0" borderId="11" xfId="0" applyFont="1" applyBorder="1" applyAlignment="1">
      <alignment wrapText="1"/>
    </xf>
    <xf numFmtId="9" fontId="0" fillId="16" borderId="0" xfId="0" applyNumberFormat="1" applyFont="1" applyFill="1" applyAlignment="1">
      <alignment horizontal="left"/>
    </xf>
    <xf numFmtId="9" fontId="0" fillId="16" borderId="0" xfId="0" applyNumberFormat="1" applyFont="1" applyFill="1" applyAlignment="1">
      <alignment horizontal="left"/>
    </xf>
    <xf numFmtId="0" fontId="7" fillId="0" borderId="0" xfId="0" applyFont="1" applyAlignment="1">
      <alignment horizontal="left" vertical="center"/>
    </xf>
    <xf numFmtId="14" fontId="0" fillId="0" borderId="0" xfId="0" applyNumberFormat="1" applyFont="1" applyBorder="1" applyAlignment="1">
      <alignment horizontal="center"/>
    </xf>
    <xf numFmtId="1" fontId="0" fillId="35" borderId="0" xfId="0" applyNumberFormat="1" applyFill="1" applyBorder="1" applyAlignment="1">
      <alignment horizontal="center"/>
    </xf>
    <xf numFmtId="0" fontId="0" fillId="0" borderId="0" xfId="0" applyFont="1" applyFill="1" applyBorder="1" applyAlignment="1">
      <alignment horizontal="center"/>
    </xf>
    <xf numFmtId="0" fontId="1" fillId="0" borderId="0" xfId="0" applyFont="1" applyAlignment="1">
      <alignment horizontal="center" wrapText="1"/>
    </xf>
    <xf numFmtId="0" fontId="1" fillId="35" borderId="0" xfId="0" applyFont="1" applyFill="1" applyAlignment="1">
      <alignment horizontal="center"/>
    </xf>
    <xf numFmtId="0" fontId="35" fillId="0" borderId="0" xfId="0" applyFont="1" applyAlignment="1">
      <alignment horizontal="center"/>
    </xf>
    <xf numFmtId="0" fontId="0" fillId="0" borderId="0" xfId="0" applyAlignment="1">
      <alignment/>
    </xf>
    <xf numFmtId="0" fontId="31" fillId="0" borderId="12" xfId="0" applyFont="1" applyBorder="1" applyAlignment="1">
      <alignment/>
    </xf>
    <xf numFmtId="0" fontId="31" fillId="0" borderId="13" xfId="0" applyFont="1" applyBorder="1" applyAlignment="1">
      <alignment/>
    </xf>
    <xf numFmtId="0" fontId="31" fillId="0" borderId="14" xfId="0" applyFont="1" applyBorder="1" applyAlignment="1">
      <alignment/>
    </xf>
    <xf numFmtId="0" fontId="29" fillId="0" borderId="0" xfId="0" applyFont="1" applyAlignment="1">
      <alignment vertical="top" wrapText="1"/>
    </xf>
    <xf numFmtId="0" fontId="29" fillId="0" borderId="15" xfId="0" applyFont="1" applyBorder="1" applyAlignment="1">
      <alignment/>
    </xf>
    <xf numFmtId="0" fontId="29" fillId="0" borderId="16" xfId="0" applyFont="1" applyBorder="1" applyAlignment="1">
      <alignment/>
    </xf>
    <xf numFmtId="0" fontId="0" fillId="0" borderId="0" xfId="0" applyAlignment="1">
      <alignment vertical="top" wrapText="1"/>
    </xf>
    <xf numFmtId="0" fontId="0" fillId="0" borderId="13" xfId="0" applyBorder="1" applyAlignment="1">
      <alignment/>
    </xf>
    <xf numFmtId="0" fontId="0" fillId="0" borderId="14" xfId="0" applyBorder="1" applyAlignment="1">
      <alignment/>
    </xf>
    <xf numFmtId="0" fontId="31" fillId="0" borderId="12" xfId="0" applyFont="1" applyBorder="1" applyAlignment="1">
      <alignment wrapText="1"/>
    </xf>
    <xf numFmtId="0" fontId="0" fillId="0" borderId="13" xfId="0" applyBorder="1" applyAlignment="1">
      <alignment wrapText="1"/>
    </xf>
    <xf numFmtId="0" fontId="0" fillId="0" borderId="14" xfId="0" applyBorder="1" applyAlignment="1">
      <alignment wrapText="1"/>
    </xf>
    <xf numFmtId="0" fontId="36" fillId="0" borderId="12" xfId="0" applyFont="1" applyBorder="1" applyAlignment="1">
      <alignment wrapText="1"/>
    </xf>
    <xf numFmtId="0" fontId="36" fillId="0" borderId="13" xfId="0" applyFont="1" applyBorder="1" applyAlignment="1">
      <alignment wrapText="1"/>
    </xf>
    <xf numFmtId="0" fontId="36" fillId="0" borderId="14" xfId="0" applyFont="1" applyBorder="1" applyAlignment="1">
      <alignment wrapText="1"/>
    </xf>
    <xf numFmtId="0" fontId="29" fillId="0" borderId="0" xfId="0" applyFont="1" applyAlignment="1">
      <alignment wrapText="1"/>
    </xf>
    <xf numFmtId="0" fontId="29" fillId="0" borderId="0" xfId="0" applyFont="1" applyAlignment="1" quotePrefix="1">
      <alignment wrapText="1"/>
    </xf>
    <xf numFmtId="0" fontId="29" fillId="0" borderId="17" xfId="0" applyFont="1" applyBorder="1" applyAlignment="1">
      <alignment wrapText="1"/>
    </xf>
    <xf numFmtId="0" fontId="0" fillId="0" borderId="17" xfId="0" applyBorder="1" applyAlignment="1">
      <alignment/>
    </xf>
    <xf numFmtId="0" fontId="29" fillId="0" borderId="0" xfId="0" applyFont="1" applyAlignment="1">
      <alignment horizontal="right"/>
    </xf>
    <xf numFmtId="0" fontId="31" fillId="0" borderId="18" xfId="0" applyFont="1" applyBorder="1" applyAlignment="1">
      <alignment/>
    </xf>
    <xf numFmtId="0" fontId="31" fillId="0" borderId="19" xfId="0" applyFont="1" applyBorder="1" applyAlignment="1">
      <alignment/>
    </xf>
    <xf numFmtId="0" fontId="31" fillId="0" borderId="20" xfId="0" applyFont="1" applyBorder="1" applyAlignment="1">
      <alignment/>
    </xf>
    <xf numFmtId="0" fontId="31" fillId="0" borderId="21" xfId="0" applyFont="1" applyBorder="1" applyAlignment="1">
      <alignment/>
    </xf>
    <xf numFmtId="0" fontId="31" fillId="0" borderId="22" xfId="0" applyFont="1" applyBorder="1" applyAlignment="1">
      <alignment/>
    </xf>
    <xf numFmtId="0" fontId="31" fillId="0" borderId="23" xfId="0" applyFont="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dxfs count="4">
    <dxf>
      <font>
        <b/>
        <i val="0"/>
      </font>
      <fill>
        <patternFill>
          <bgColor rgb="FFFFC000"/>
        </patternFill>
      </fill>
    </dxf>
    <dxf>
      <font>
        <b/>
        <i val="0"/>
      </font>
      <fill>
        <patternFill>
          <bgColor rgb="FFFFC000"/>
        </patternFill>
      </fill>
    </dxf>
    <dxf>
      <font>
        <b/>
        <i val="0"/>
      </font>
      <fill>
        <patternFill>
          <bgColor rgb="FFFFC000"/>
        </patternFill>
      </fill>
    </dxf>
    <dxf>
      <font>
        <b/>
        <i val="0"/>
        <color auto="1"/>
      </font>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nucurve@gmail.com" TargetMode="External" /><Relationship Id="rId2" Type="http://schemas.openxmlformats.org/officeDocument/2006/relationships/hyperlink" Target="mailto:martialgym@nucurve.com" TargetMode="Externa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mailto:irgym@shaw.ca;" TargetMode="External" /><Relationship Id="rId2" Type="http://schemas.openxmlformats.org/officeDocument/2006/relationships/hyperlink" Target="mailto:markandsang-hee@shaw.ca;" TargetMode="External" /><Relationship Id="rId3" Type="http://schemas.openxmlformats.org/officeDocument/2006/relationships/hyperlink" Target="mailto:info@olympiarg.com;" TargetMode="External" /><Relationship Id="rId4" Type="http://schemas.openxmlformats.org/officeDocument/2006/relationships/hyperlink" Target="mailto:rgstarsgym@gmail.com;haldane@telus.net;briemacpherson@gmail.com;" TargetMode="External" /><Relationship Id="rId5" Type="http://schemas.openxmlformats.org/officeDocument/2006/relationships/hyperlink" Target="mailto:mariolam@nucurve.com;" TargetMode="External" /><Relationship Id="rId6" Type="http://schemas.openxmlformats.org/officeDocument/2006/relationships/hyperlink" Target="mailto:adriennearnold@shaw.ca;" TargetMode="External" /><Relationship Id="rId7" Type="http://schemas.openxmlformats.org/officeDocument/2006/relationships/hyperlink" Target="mailto:rostisvet99@hotmail.com;" TargetMode="External" /><Relationship Id="rId8" Type="http://schemas.openxmlformats.org/officeDocument/2006/relationships/hyperlink" Target="mailto:victoriaRG@shaw.ca;" TargetMode="External" /><Relationship Id="rId9" Type="http://schemas.openxmlformats.org/officeDocument/2006/relationships/hyperlink" Target="mailto:Angela.Frattaroli@pensionsbc.ca;dfrattaroli@shaw.ca%20;" TargetMode="External" /><Relationship Id="rId10" Type="http://schemas.openxmlformats.org/officeDocument/2006/relationships/hyperlink" Target="mailto:bcrsgf@rhythmicsBC.com;" TargetMode="External" /><Relationship Id="rId11" Type="http://schemas.openxmlformats.org/officeDocument/2006/relationships/hyperlink" Target="mailto:akrivchun@yahoo.com;natashakorkh@hotmail.com;" TargetMode="External" /><Relationship Id="rId12" Type="http://schemas.openxmlformats.org/officeDocument/2006/relationships/hyperlink" Target="mailto:jqlei@hotmail.com;" TargetMode="External" /><Relationship Id="rId13" Type="http://schemas.openxmlformats.org/officeDocument/2006/relationships/hyperlink" Target="mailto:clubeliterg@shaw.ca;" TargetMode="External" /><Relationship Id="rId14" Type="http://schemas.openxmlformats.org/officeDocument/2006/relationships/hyperlink" Target="mailto:dianazoecoop@shaw.ca;" TargetMode="External" /></Relationships>
</file>

<file path=xl/worksheets/sheet1.xml><?xml version="1.0" encoding="utf-8"?>
<worksheet xmlns="http://schemas.openxmlformats.org/spreadsheetml/2006/main" xmlns:r="http://schemas.openxmlformats.org/officeDocument/2006/relationships">
  <sheetPr codeName="Sheet2">
    <tabColor indexed="14"/>
  </sheetPr>
  <dimension ref="A1:U200"/>
  <sheetViews>
    <sheetView tabSelected="1" zoomScalePageLayoutView="0" workbookViewId="0" topLeftCell="A1">
      <pane xSplit="3" ySplit="1" topLeftCell="G2" activePane="bottomRight" state="frozen"/>
      <selection pane="topLeft" activeCell="A1" sqref="A1"/>
      <selection pane="topRight" activeCell="D1" sqref="D1"/>
      <selection pane="bottomLeft" activeCell="A2" sqref="A2"/>
      <selection pane="bottomRight" activeCell="I32" sqref="I32"/>
    </sheetView>
  </sheetViews>
  <sheetFormatPr defaultColWidth="9.140625" defaultRowHeight="12.75"/>
  <cols>
    <col min="1" max="1" width="10.8515625" style="0" customWidth="1"/>
    <col min="2" max="2" width="13.8515625" style="0" customWidth="1"/>
    <col min="3" max="3" width="12.7109375" style="0" customWidth="1"/>
    <col min="4" max="4" width="7.00390625" style="0" bestFit="1" customWidth="1"/>
    <col min="5" max="5" width="15.140625" style="0" customWidth="1"/>
    <col min="6" max="6" width="12.8515625" style="0" customWidth="1"/>
    <col min="7" max="7" width="15.57421875" style="0" customWidth="1"/>
    <col min="8" max="8" width="18.00390625" style="0" customWidth="1"/>
    <col min="9" max="9" width="24.28125" style="0" customWidth="1"/>
    <col min="10" max="10" width="11.28125" style="0" customWidth="1"/>
    <col min="11" max="12" width="13.00390625" style="0" customWidth="1"/>
    <col min="13" max="13" width="17.421875" style="0" customWidth="1"/>
    <col min="14" max="14" width="18.00390625" style="0" customWidth="1"/>
    <col min="15" max="15" width="14.57421875" style="0" customWidth="1"/>
    <col min="16" max="16" width="13.28125" style="0" customWidth="1"/>
    <col min="17" max="17" width="25.00390625" style="0" customWidth="1"/>
    <col min="18" max="18" width="20.00390625" style="0" customWidth="1"/>
    <col min="19" max="19" width="20.140625" style="0" customWidth="1"/>
    <col min="21" max="21" width="18.421875" style="3" customWidth="1"/>
    <col min="22" max="22" width="17.00390625" style="0" customWidth="1"/>
  </cols>
  <sheetData>
    <row r="1" spans="1:21" s="1" customFormat="1" ht="30" customHeight="1">
      <c r="A1" s="1" t="s">
        <v>62</v>
      </c>
      <c r="B1" s="1" t="s">
        <v>261</v>
      </c>
      <c r="C1" s="1" t="s">
        <v>260</v>
      </c>
      <c r="D1" s="1" t="s">
        <v>262</v>
      </c>
      <c r="E1" s="10" t="str">
        <f>CONCATENATE("DOB  (",tDateFormat,")")</f>
        <v>DOB  (yyyy/mm/dd)</v>
      </c>
      <c r="F1" s="1" t="s">
        <v>264</v>
      </c>
      <c r="G1" s="1" t="s">
        <v>265</v>
      </c>
      <c r="H1" s="1" t="s">
        <v>266</v>
      </c>
      <c r="I1" s="1" t="s">
        <v>17</v>
      </c>
      <c r="J1" s="1" t="s">
        <v>18</v>
      </c>
      <c r="K1" s="1" t="s">
        <v>267</v>
      </c>
      <c r="L1" s="1" t="s">
        <v>974</v>
      </c>
      <c r="M1" s="1" t="s">
        <v>287</v>
      </c>
      <c r="N1" s="1" t="s">
        <v>288</v>
      </c>
      <c r="O1" s="1" t="s">
        <v>291</v>
      </c>
      <c r="P1" s="1" t="s">
        <v>289</v>
      </c>
      <c r="Q1" s="1" t="s">
        <v>215</v>
      </c>
      <c r="R1" s="1" t="s">
        <v>218</v>
      </c>
      <c r="S1" s="1" t="s">
        <v>216</v>
      </c>
      <c r="T1" s="1" t="s">
        <v>804</v>
      </c>
      <c r="U1" s="83" t="s">
        <v>806</v>
      </c>
    </row>
    <row r="2" spans="1:21" ht="12.75">
      <c r="A2" t="s">
        <v>420</v>
      </c>
      <c r="B2" t="s">
        <v>612</v>
      </c>
      <c r="C2" t="s">
        <v>0</v>
      </c>
      <c r="D2" t="s">
        <v>23</v>
      </c>
      <c r="E2" s="80">
        <v>36161</v>
      </c>
      <c r="F2" s="81">
        <f aca="true" t="shared" si="0" ref="F2:F33">INT((DATE(endyear,12,31)-E2)/365.25)</f>
        <v>15</v>
      </c>
      <c r="G2" s="2"/>
      <c r="H2" s="2"/>
      <c r="I2" s="2"/>
      <c r="J2" s="2"/>
      <c r="K2" s="2"/>
      <c r="L2" s="2"/>
      <c r="M2" s="82" t="s">
        <v>318</v>
      </c>
      <c r="N2" s="82"/>
      <c r="O2" s="2"/>
      <c r="P2" s="82"/>
      <c r="Q2" s="82"/>
      <c r="R2" s="82"/>
      <c r="S2" s="82" t="s">
        <v>812</v>
      </c>
      <c r="T2">
        <f aca="true" t="shared" si="1" ref="T2:T33">INDEX(ddRegistrationFee,MATCH(S2,ddRegistrationCat,0))</f>
        <v>20</v>
      </c>
      <c r="U2" s="84">
        <f>SUMIF(S2:S200,"&lt;&gt;",T2:T200)</f>
        <v>20</v>
      </c>
    </row>
    <row r="3" spans="1:20" ht="12.75">
      <c r="A3" t="s">
        <v>421</v>
      </c>
      <c r="B3" t="s">
        <v>613</v>
      </c>
      <c r="C3" t="s">
        <v>0</v>
      </c>
      <c r="D3" t="s">
        <v>23</v>
      </c>
      <c r="E3" s="80"/>
      <c r="F3" s="81">
        <f t="shared" si="0"/>
        <v>115</v>
      </c>
      <c r="S3" s="82"/>
      <c r="T3" t="e">
        <f t="shared" si="1"/>
        <v>#N/A</v>
      </c>
    </row>
    <row r="4" spans="1:20" ht="12.75">
      <c r="A4" t="s">
        <v>422</v>
      </c>
      <c r="B4" t="s">
        <v>614</v>
      </c>
      <c r="C4" t="s">
        <v>0</v>
      </c>
      <c r="D4" t="s">
        <v>23</v>
      </c>
      <c r="E4" s="80"/>
      <c r="F4" s="81">
        <f t="shared" si="0"/>
        <v>115</v>
      </c>
      <c r="S4" s="82"/>
      <c r="T4" t="e">
        <f t="shared" si="1"/>
        <v>#N/A</v>
      </c>
    </row>
    <row r="5" spans="1:20" ht="12.75">
      <c r="A5" t="s">
        <v>423</v>
      </c>
      <c r="B5" t="s">
        <v>615</v>
      </c>
      <c r="C5" t="s">
        <v>0</v>
      </c>
      <c r="D5" t="s">
        <v>23</v>
      </c>
      <c r="E5" s="80"/>
      <c r="F5" s="81">
        <f t="shared" si="0"/>
        <v>115</v>
      </c>
      <c r="S5" s="82"/>
      <c r="T5" t="e">
        <f t="shared" si="1"/>
        <v>#N/A</v>
      </c>
    </row>
    <row r="6" spans="1:20" ht="12.75">
      <c r="A6" t="s">
        <v>424</v>
      </c>
      <c r="B6" t="s">
        <v>616</v>
      </c>
      <c r="C6" t="s">
        <v>0</v>
      </c>
      <c r="D6" t="s">
        <v>23</v>
      </c>
      <c r="E6" s="80"/>
      <c r="F6" s="81">
        <f t="shared" si="0"/>
        <v>115</v>
      </c>
      <c r="S6" s="82"/>
      <c r="T6" t="e">
        <f t="shared" si="1"/>
        <v>#N/A</v>
      </c>
    </row>
    <row r="7" spans="1:20" ht="12.75">
      <c r="A7" t="s">
        <v>425</v>
      </c>
      <c r="B7" t="s">
        <v>617</v>
      </c>
      <c r="C7" t="s">
        <v>0</v>
      </c>
      <c r="D7" t="s">
        <v>23</v>
      </c>
      <c r="E7" s="80"/>
      <c r="F7" s="81">
        <f t="shared" si="0"/>
        <v>115</v>
      </c>
      <c r="S7" s="82"/>
      <c r="T7" t="e">
        <f t="shared" si="1"/>
        <v>#N/A</v>
      </c>
    </row>
    <row r="8" spans="1:20" ht="12.75">
      <c r="A8" t="s">
        <v>426</v>
      </c>
      <c r="B8" t="s">
        <v>618</v>
      </c>
      <c r="C8" t="s">
        <v>0</v>
      </c>
      <c r="D8" t="s">
        <v>23</v>
      </c>
      <c r="E8" s="80"/>
      <c r="F8" s="81">
        <f t="shared" si="0"/>
        <v>115</v>
      </c>
      <c r="S8" s="82"/>
      <c r="T8" t="e">
        <f t="shared" si="1"/>
        <v>#N/A</v>
      </c>
    </row>
    <row r="9" spans="1:20" ht="12.75">
      <c r="A9" t="s">
        <v>427</v>
      </c>
      <c r="B9" t="s">
        <v>619</v>
      </c>
      <c r="C9" t="s">
        <v>0</v>
      </c>
      <c r="D9" t="s">
        <v>23</v>
      </c>
      <c r="E9" s="80"/>
      <c r="F9" s="81">
        <f t="shared" si="0"/>
        <v>115</v>
      </c>
      <c r="S9" s="82"/>
      <c r="T9" t="e">
        <f t="shared" si="1"/>
        <v>#N/A</v>
      </c>
    </row>
    <row r="10" spans="1:20" ht="12.75">
      <c r="A10" t="s">
        <v>428</v>
      </c>
      <c r="B10" t="s">
        <v>620</v>
      </c>
      <c r="C10" t="s">
        <v>0</v>
      </c>
      <c r="D10" t="s">
        <v>23</v>
      </c>
      <c r="E10" s="80"/>
      <c r="F10" s="81">
        <f t="shared" si="0"/>
        <v>115</v>
      </c>
      <c r="S10" s="82"/>
      <c r="T10" t="e">
        <f t="shared" si="1"/>
        <v>#N/A</v>
      </c>
    </row>
    <row r="11" spans="1:20" ht="12.75">
      <c r="A11" t="s">
        <v>429</v>
      </c>
      <c r="B11" t="s">
        <v>621</v>
      </c>
      <c r="C11" t="s">
        <v>0</v>
      </c>
      <c r="D11" t="s">
        <v>23</v>
      </c>
      <c r="E11" s="80"/>
      <c r="F11" s="81">
        <f t="shared" si="0"/>
        <v>115</v>
      </c>
      <c r="S11" s="82"/>
      <c r="T11" t="e">
        <f t="shared" si="1"/>
        <v>#N/A</v>
      </c>
    </row>
    <row r="12" spans="1:20" ht="12.75">
      <c r="A12" t="s">
        <v>430</v>
      </c>
      <c r="B12" t="s">
        <v>622</v>
      </c>
      <c r="C12" t="s">
        <v>0</v>
      </c>
      <c r="D12" t="s">
        <v>23</v>
      </c>
      <c r="E12" s="80"/>
      <c r="F12" s="81">
        <f t="shared" si="0"/>
        <v>115</v>
      </c>
      <c r="S12" s="82"/>
      <c r="T12" t="e">
        <f t="shared" si="1"/>
        <v>#N/A</v>
      </c>
    </row>
    <row r="13" spans="1:20" ht="12.75">
      <c r="A13" t="s">
        <v>431</v>
      </c>
      <c r="B13" t="s">
        <v>623</v>
      </c>
      <c r="C13" t="s">
        <v>0</v>
      </c>
      <c r="D13" t="s">
        <v>23</v>
      </c>
      <c r="E13" s="80"/>
      <c r="F13" s="81">
        <f t="shared" si="0"/>
        <v>115</v>
      </c>
      <c r="S13" s="82"/>
      <c r="T13" t="e">
        <f t="shared" si="1"/>
        <v>#N/A</v>
      </c>
    </row>
    <row r="14" spans="1:20" ht="12.75">
      <c r="A14" t="s">
        <v>432</v>
      </c>
      <c r="B14" t="s">
        <v>624</v>
      </c>
      <c r="C14" t="s">
        <v>0</v>
      </c>
      <c r="D14" t="s">
        <v>23</v>
      </c>
      <c r="E14" s="80"/>
      <c r="F14" s="81">
        <f t="shared" si="0"/>
        <v>115</v>
      </c>
      <c r="S14" s="82"/>
      <c r="T14" t="e">
        <f t="shared" si="1"/>
        <v>#N/A</v>
      </c>
    </row>
    <row r="15" spans="1:20" ht="12.75">
      <c r="A15" t="s">
        <v>433</v>
      </c>
      <c r="B15" t="s">
        <v>625</v>
      </c>
      <c r="C15" t="s">
        <v>0</v>
      </c>
      <c r="D15" t="s">
        <v>23</v>
      </c>
      <c r="E15" s="80"/>
      <c r="F15" s="81">
        <f t="shared" si="0"/>
        <v>115</v>
      </c>
      <c r="S15" s="82"/>
      <c r="T15" t="e">
        <f t="shared" si="1"/>
        <v>#N/A</v>
      </c>
    </row>
    <row r="16" spans="1:20" ht="12.75">
      <c r="A16" t="s">
        <v>434</v>
      </c>
      <c r="B16" t="s">
        <v>626</v>
      </c>
      <c r="C16" t="s">
        <v>0</v>
      </c>
      <c r="D16" t="s">
        <v>23</v>
      </c>
      <c r="E16" s="80"/>
      <c r="F16" s="81">
        <f t="shared" si="0"/>
        <v>115</v>
      </c>
      <c r="S16" s="82"/>
      <c r="T16" t="e">
        <f t="shared" si="1"/>
        <v>#N/A</v>
      </c>
    </row>
    <row r="17" spans="1:20" ht="12.75">
      <c r="A17" t="s">
        <v>435</v>
      </c>
      <c r="B17" t="s">
        <v>627</v>
      </c>
      <c r="C17" t="s">
        <v>0</v>
      </c>
      <c r="D17" t="s">
        <v>23</v>
      </c>
      <c r="E17" s="80"/>
      <c r="F17" s="81">
        <f t="shared" si="0"/>
        <v>115</v>
      </c>
      <c r="S17" s="82"/>
      <c r="T17" t="e">
        <f t="shared" si="1"/>
        <v>#N/A</v>
      </c>
    </row>
    <row r="18" spans="1:20" ht="12.75">
      <c r="A18" t="s">
        <v>436</v>
      </c>
      <c r="B18" t="s">
        <v>628</v>
      </c>
      <c r="C18" t="s">
        <v>0</v>
      </c>
      <c r="D18" t="s">
        <v>23</v>
      </c>
      <c r="E18" s="80"/>
      <c r="F18" s="81">
        <f t="shared" si="0"/>
        <v>115</v>
      </c>
      <c r="S18" s="82"/>
      <c r="T18" t="e">
        <f t="shared" si="1"/>
        <v>#N/A</v>
      </c>
    </row>
    <row r="19" spans="1:20" ht="12.75">
      <c r="A19" t="s">
        <v>437</v>
      </c>
      <c r="B19" t="s">
        <v>629</v>
      </c>
      <c r="C19" t="s">
        <v>0</v>
      </c>
      <c r="D19" t="s">
        <v>23</v>
      </c>
      <c r="E19" s="80"/>
      <c r="F19" s="81">
        <f t="shared" si="0"/>
        <v>115</v>
      </c>
      <c r="S19" s="82"/>
      <c r="T19" t="e">
        <f t="shared" si="1"/>
        <v>#N/A</v>
      </c>
    </row>
    <row r="20" spans="1:20" ht="12.75">
      <c r="A20" t="s">
        <v>438</v>
      </c>
      <c r="B20" t="s">
        <v>630</v>
      </c>
      <c r="C20" t="s">
        <v>0</v>
      </c>
      <c r="D20" t="s">
        <v>23</v>
      </c>
      <c r="E20" s="80"/>
      <c r="F20" s="81">
        <f t="shared" si="0"/>
        <v>115</v>
      </c>
      <c r="S20" s="82"/>
      <c r="T20" t="e">
        <f t="shared" si="1"/>
        <v>#N/A</v>
      </c>
    </row>
    <row r="21" spans="1:20" ht="12.75">
      <c r="A21" t="s">
        <v>439</v>
      </c>
      <c r="B21" t="s">
        <v>631</v>
      </c>
      <c r="C21" t="s">
        <v>0</v>
      </c>
      <c r="D21" t="s">
        <v>23</v>
      </c>
      <c r="E21" s="80"/>
      <c r="F21" s="81">
        <f t="shared" si="0"/>
        <v>115</v>
      </c>
      <c r="S21" s="82"/>
      <c r="T21" t="e">
        <f t="shared" si="1"/>
        <v>#N/A</v>
      </c>
    </row>
    <row r="22" spans="1:20" ht="12.75">
      <c r="A22" t="s">
        <v>440</v>
      </c>
      <c r="B22" t="s">
        <v>632</v>
      </c>
      <c r="C22" t="s">
        <v>0</v>
      </c>
      <c r="D22" t="s">
        <v>23</v>
      </c>
      <c r="E22" s="80"/>
      <c r="F22" s="81">
        <f t="shared" si="0"/>
        <v>115</v>
      </c>
      <c r="S22" s="82"/>
      <c r="T22" t="e">
        <f t="shared" si="1"/>
        <v>#N/A</v>
      </c>
    </row>
    <row r="23" spans="1:20" ht="12.75">
      <c r="A23" t="s">
        <v>441</v>
      </c>
      <c r="B23" t="s">
        <v>633</v>
      </c>
      <c r="C23" t="s">
        <v>0</v>
      </c>
      <c r="D23" t="s">
        <v>23</v>
      </c>
      <c r="E23" s="80"/>
      <c r="F23" s="81">
        <f t="shared" si="0"/>
        <v>115</v>
      </c>
      <c r="S23" s="82"/>
      <c r="T23" t="e">
        <f t="shared" si="1"/>
        <v>#N/A</v>
      </c>
    </row>
    <row r="24" spans="1:20" ht="12.75">
      <c r="A24" t="s">
        <v>442</v>
      </c>
      <c r="B24" t="s">
        <v>634</v>
      </c>
      <c r="C24" t="s">
        <v>0</v>
      </c>
      <c r="D24" t="s">
        <v>23</v>
      </c>
      <c r="E24" s="80"/>
      <c r="F24" s="81">
        <f t="shared" si="0"/>
        <v>115</v>
      </c>
      <c r="S24" s="82"/>
      <c r="T24" t="e">
        <f t="shared" si="1"/>
        <v>#N/A</v>
      </c>
    </row>
    <row r="25" spans="1:20" ht="12.75">
      <c r="A25" t="s">
        <v>443</v>
      </c>
      <c r="B25" t="s">
        <v>635</v>
      </c>
      <c r="C25" t="s">
        <v>0</v>
      </c>
      <c r="D25" t="s">
        <v>23</v>
      </c>
      <c r="E25" s="80"/>
      <c r="F25" s="81">
        <f t="shared" si="0"/>
        <v>115</v>
      </c>
      <c r="S25" s="82"/>
      <c r="T25" t="e">
        <f t="shared" si="1"/>
        <v>#N/A</v>
      </c>
    </row>
    <row r="26" spans="1:20" ht="12.75">
      <c r="A26" t="s">
        <v>444</v>
      </c>
      <c r="B26" t="s">
        <v>636</v>
      </c>
      <c r="C26" t="s">
        <v>0</v>
      </c>
      <c r="D26" t="s">
        <v>23</v>
      </c>
      <c r="E26" s="80"/>
      <c r="F26" s="81">
        <f t="shared" si="0"/>
        <v>115</v>
      </c>
      <c r="S26" s="82"/>
      <c r="T26" t="e">
        <f t="shared" si="1"/>
        <v>#N/A</v>
      </c>
    </row>
    <row r="27" spans="1:20" ht="12.75">
      <c r="A27" t="s">
        <v>445</v>
      </c>
      <c r="B27" t="s">
        <v>637</v>
      </c>
      <c r="C27" t="s">
        <v>0</v>
      </c>
      <c r="D27" t="s">
        <v>23</v>
      </c>
      <c r="E27" s="80"/>
      <c r="F27" s="81">
        <f t="shared" si="0"/>
        <v>115</v>
      </c>
      <c r="S27" s="82"/>
      <c r="T27" t="e">
        <f t="shared" si="1"/>
        <v>#N/A</v>
      </c>
    </row>
    <row r="28" spans="1:20" ht="12.75">
      <c r="A28" t="s">
        <v>446</v>
      </c>
      <c r="B28" t="s">
        <v>638</v>
      </c>
      <c r="C28" t="s">
        <v>0</v>
      </c>
      <c r="D28" t="s">
        <v>23</v>
      </c>
      <c r="E28" s="80"/>
      <c r="F28" s="81">
        <f t="shared" si="0"/>
        <v>115</v>
      </c>
      <c r="S28" s="82"/>
      <c r="T28" t="e">
        <f t="shared" si="1"/>
        <v>#N/A</v>
      </c>
    </row>
    <row r="29" spans="1:20" ht="12.75">
      <c r="A29" t="s">
        <v>447</v>
      </c>
      <c r="B29" t="s">
        <v>639</v>
      </c>
      <c r="C29" t="s">
        <v>0</v>
      </c>
      <c r="D29" t="s">
        <v>23</v>
      </c>
      <c r="E29" s="80"/>
      <c r="F29" s="81">
        <f t="shared" si="0"/>
        <v>115</v>
      </c>
      <c r="S29" s="82"/>
      <c r="T29" t="e">
        <f t="shared" si="1"/>
        <v>#N/A</v>
      </c>
    </row>
    <row r="30" spans="1:20" ht="12.75">
      <c r="A30" t="s">
        <v>448</v>
      </c>
      <c r="B30" t="s">
        <v>640</v>
      </c>
      <c r="C30" t="s">
        <v>0</v>
      </c>
      <c r="D30" t="s">
        <v>23</v>
      </c>
      <c r="E30" s="80"/>
      <c r="F30" s="81">
        <f t="shared" si="0"/>
        <v>115</v>
      </c>
      <c r="S30" s="82"/>
      <c r="T30" t="e">
        <f t="shared" si="1"/>
        <v>#N/A</v>
      </c>
    </row>
    <row r="31" spans="1:20" ht="12.75">
      <c r="A31" t="s">
        <v>449</v>
      </c>
      <c r="B31" t="s">
        <v>641</v>
      </c>
      <c r="C31" t="s">
        <v>0</v>
      </c>
      <c r="D31" t="s">
        <v>23</v>
      </c>
      <c r="E31" s="80"/>
      <c r="F31" s="81">
        <f t="shared" si="0"/>
        <v>115</v>
      </c>
      <c r="S31" s="82"/>
      <c r="T31" t="e">
        <f t="shared" si="1"/>
        <v>#N/A</v>
      </c>
    </row>
    <row r="32" spans="1:20" ht="12.75">
      <c r="A32" t="s">
        <v>450</v>
      </c>
      <c r="B32" t="s">
        <v>642</v>
      </c>
      <c r="C32" t="s">
        <v>0</v>
      </c>
      <c r="D32" t="s">
        <v>23</v>
      </c>
      <c r="E32" s="80"/>
      <c r="F32" s="81">
        <f t="shared" si="0"/>
        <v>115</v>
      </c>
      <c r="S32" s="82"/>
      <c r="T32" t="e">
        <f t="shared" si="1"/>
        <v>#N/A</v>
      </c>
    </row>
    <row r="33" spans="1:20" ht="12.75">
      <c r="A33" t="s">
        <v>451</v>
      </c>
      <c r="B33" t="s">
        <v>643</v>
      </c>
      <c r="C33" t="s">
        <v>0</v>
      </c>
      <c r="D33" t="s">
        <v>23</v>
      </c>
      <c r="E33" s="80"/>
      <c r="F33" s="81">
        <f t="shared" si="0"/>
        <v>115</v>
      </c>
      <c r="S33" s="82"/>
      <c r="T33" t="e">
        <f t="shared" si="1"/>
        <v>#N/A</v>
      </c>
    </row>
    <row r="34" spans="1:20" ht="12.75">
      <c r="A34" t="s">
        <v>452</v>
      </c>
      <c r="B34" t="s">
        <v>644</v>
      </c>
      <c r="C34" t="s">
        <v>0</v>
      </c>
      <c r="D34" t="s">
        <v>23</v>
      </c>
      <c r="E34" s="80"/>
      <c r="F34" s="81">
        <f aca="true" t="shared" si="2" ref="F34:F65">INT((DATE(endyear,12,31)-E34)/365.25)</f>
        <v>115</v>
      </c>
      <c r="S34" s="82"/>
      <c r="T34" t="e">
        <f aca="true" t="shared" si="3" ref="T34:T65">INDEX(ddRegistrationFee,MATCH(S34,ddRegistrationCat,0))</f>
        <v>#N/A</v>
      </c>
    </row>
    <row r="35" spans="1:20" ht="12.75">
      <c r="A35" t="s">
        <v>453</v>
      </c>
      <c r="B35" t="s">
        <v>645</v>
      </c>
      <c r="C35" t="s">
        <v>0</v>
      </c>
      <c r="D35" t="s">
        <v>23</v>
      </c>
      <c r="E35" s="80"/>
      <c r="F35" s="81">
        <f t="shared" si="2"/>
        <v>115</v>
      </c>
      <c r="S35" s="82"/>
      <c r="T35" t="e">
        <f t="shared" si="3"/>
        <v>#N/A</v>
      </c>
    </row>
    <row r="36" spans="1:20" ht="12.75">
      <c r="A36" t="s">
        <v>454</v>
      </c>
      <c r="B36" t="s">
        <v>646</v>
      </c>
      <c r="C36" t="s">
        <v>0</v>
      </c>
      <c r="D36" t="s">
        <v>23</v>
      </c>
      <c r="E36" s="80"/>
      <c r="F36" s="81">
        <f t="shared" si="2"/>
        <v>115</v>
      </c>
      <c r="S36" s="82"/>
      <c r="T36" t="e">
        <f t="shared" si="3"/>
        <v>#N/A</v>
      </c>
    </row>
    <row r="37" spans="1:20" ht="12.75">
      <c r="A37" t="s">
        <v>455</v>
      </c>
      <c r="B37" t="s">
        <v>647</v>
      </c>
      <c r="C37" t="s">
        <v>0</v>
      </c>
      <c r="D37" t="s">
        <v>23</v>
      </c>
      <c r="E37" s="80"/>
      <c r="F37" s="81">
        <f t="shared" si="2"/>
        <v>115</v>
      </c>
      <c r="S37" s="82"/>
      <c r="T37" t="e">
        <f t="shared" si="3"/>
        <v>#N/A</v>
      </c>
    </row>
    <row r="38" spans="1:20" ht="12.75">
      <c r="A38" t="s">
        <v>456</v>
      </c>
      <c r="B38" t="s">
        <v>648</v>
      </c>
      <c r="C38" t="s">
        <v>0</v>
      </c>
      <c r="D38" t="s">
        <v>23</v>
      </c>
      <c r="E38" s="80"/>
      <c r="F38" s="81">
        <f t="shared" si="2"/>
        <v>115</v>
      </c>
      <c r="S38" s="82"/>
      <c r="T38" t="e">
        <f t="shared" si="3"/>
        <v>#N/A</v>
      </c>
    </row>
    <row r="39" spans="1:20" ht="12.75">
      <c r="A39" t="s">
        <v>457</v>
      </c>
      <c r="B39" t="s">
        <v>649</v>
      </c>
      <c r="C39" t="s">
        <v>0</v>
      </c>
      <c r="D39" t="s">
        <v>23</v>
      </c>
      <c r="E39" s="80"/>
      <c r="F39" s="81">
        <f t="shared" si="2"/>
        <v>115</v>
      </c>
      <c r="S39" s="82"/>
      <c r="T39" t="e">
        <f t="shared" si="3"/>
        <v>#N/A</v>
      </c>
    </row>
    <row r="40" spans="1:20" ht="12.75">
      <c r="A40" t="s">
        <v>458</v>
      </c>
      <c r="B40" t="s">
        <v>650</v>
      </c>
      <c r="C40" t="s">
        <v>0</v>
      </c>
      <c r="D40" t="s">
        <v>23</v>
      </c>
      <c r="E40" s="80"/>
      <c r="F40" s="81">
        <f t="shared" si="2"/>
        <v>115</v>
      </c>
      <c r="S40" s="82"/>
      <c r="T40" t="e">
        <f t="shared" si="3"/>
        <v>#N/A</v>
      </c>
    </row>
    <row r="41" spans="1:20" ht="12.75">
      <c r="A41" t="s">
        <v>459</v>
      </c>
      <c r="B41" t="s">
        <v>651</v>
      </c>
      <c r="C41" t="s">
        <v>0</v>
      </c>
      <c r="D41" t="s">
        <v>23</v>
      </c>
      <c r="E41" s="80"/>
      <c r="F41" s="81">
        <f t="shared" si="2"/>
        <v>115</v>
      </c>
      <c r="S41" s="82"/>
      <c r="T41" t="e">
        <f t="shared" si="3"/>
        <v>#N/A</v>
      </c>
    </row>
    <row r="42" spans="1:20" ht="12.75">
      <c r="A42" t="s">
        <v>460</v>
      </c>
      <c r="B42" t="s">
        <v>652</v>
      </c>
      <c r="C42" t="s">
        <v>0</v>
      </c>
      <c r="D42" t="s">
        <v>23</v>
      </c>
      <c r="E42" s="80"/>
      <c r="F42" s="81">
        <f t="shared" si="2"/>
        <v>115</v>
      </c>
      <c r="S42" s="82"/>
      <c r="T42" t="e">
        <f t="shared" si="3"/>
        <v>#N/A</v>
      </c>
    </row>
    <row r="43" spans="1:20" ht="12.75">
      <c r="A43" t="s">
        <v>461</v>
      </c>
      <c r="B43" t="s">
        <v>653</v>
      </c>
      <c r="C43" t="s">
        <v>0</v>
      </c>
      <c r="D43" t="s">
        <v>23</v>
      </c>
      <c r="E43" s="80"/>
      <c r="F43" s="81">
        <f t="shared" si="2"/>
        <v>115</v>
      </c>
      <c r="S43" s="82"/>
      <c r="T43" t="e">
        <f t="shared" si="3"/>
        <v>#N/A</v>
      </c>
    </row>
    <row r="44" spans="1:20" ht="12.75">
      <c r="A44" t="s">
        <v>462</v>
      </c>
      <c r="B44" t="s">
        <v>654</v>
      </c>
      <c r="C44" t="s">
        <v>0</v>
      </c>
      <c r="D44" t="s">
        <v>23</v>
      </c>
      <c r="E44" s="80"/>
      <c r="F44" s="81">
        <f t="shared" si="2"/>
        <v>115</v>
      </c>
      <c r="S44" s="82"/>
      <c r="T44" t="e">
        <f t="shared" si="3"/>
        <v>#N/A</v>
      </c>
    </row>
    <row r="45" spans="1:20" ht="12.75">
      <c r="A45" t="s">
        <v>463</v>
      </c>
      <c r="B45" t="s">
        <v>655</v>
      </c>
      <c r="C45" t="s">
        <v>0</v>
      </c>
      <c r="D45" t="s">
        <v>23</v>
      </c>
      <c r="E45" s="80"/>
      <c r="F45" s="81">
        <f t="shared" si="2"/>
        <v>115</v>
      </c>
      <c r="S45" s="82"/>
      <c r="T45" t="e">
        <f t="shared" si="3"/>
        <v>#N/A</v>
      </c>
    </row>
    <row r="46" spans="1:20" ht="12.75">
      <c r="A46" t="s">
        <v>464</v>
      </c>
      <c r="B46" t="s">
        <v>656</v>
      </c>
      <c r="C46" t="s">
        <v>0</v>
      </c>
      <c r="D46" t="s">
        <v>23</v>
      </c>
      <c r="E46" s="80"/>
      <c r="F46" s="81">
        <f t="shared" si="2"/>
        <v>115</v>
      </c>
      <c r="S46" s="82"/>
      <c r="T46" t="e">
        <f t="shared" si="3"/>
        <v>#N/A</v>
      </c>
    </row>
    <row r="47" spans="1:20" ht="12.75">
      <c r="A47" t="s">
        <v>465</v>
      </c>
      <c r="B47" t="s">
        <v>657</v>
      </c>
      <c r="C47" t="s">
        <v>0</v>
      </c>
      <c r="D47" t="s">
        <v>23</v>
      </c>
      <c r="E47" s="80"/>
      <c r="F47" s="81">
        <f t="shared" si="2"/>
        <v>115</v>
      </c>
      <c r="S47" s="82"/>
      <c r="T47" t="e">
        <f t="shared" si="3"/>
        <v>#N/A</v>
      </c>
    </row>
    <row r="48" spans="1:20" ht="12.75">
      <c r="A48" t="s">
        <v>466</v>
      </c>
      <c r="B48" t="s">
        <v>658</v>
      </c>
      <c r="C48" t="s">
        <v>0</v>
      </c>
      <c r="D48" t="s">
        <v>23</v>
      </c>
      <c r="E48" s="80"/>
      <c r="F48" s="81">
        <f t="shared" si="2"/>
        <v>115</v>
      </c>
      <c r="S48" s="82"/>
      <c r="T48" t="e">
        <f t="shared" si="3"/>
        <v>#N/A</v>
      </c>
    </row>
    <row r="49" spans="1:20" ht="12.75">
      <c r="A49" t="s">
        <v>467</v>
      </c>
      <c r="B49" t="s">
        <v>659</v>
      </c>
      <c r="C49" t="s">
        <v>0</v>
      </c>
      <c r="D49" t="s">
        <v>23</v>
      </c>
      <c r="E49" s="80"/>
      <c r="F49" s="81">
        <f t="shared" si="2"/>
        <v>115</v>
      </c>
      <c r="S49" s="82"/>
      <c r="T49" t="e">
        <f t="shared" si="3"/>
        <v>#N/A</v>
      </c>
    </row>
    <row r="50" spans="1:20" ht="12.75">
      <c r="A50" t="s">
        <v>468</v>
      </c>
      <c r="B50" t="s">
        <v>660</v>
      </c>
      <c r="C50" t="s">
        <v>0</v>
      </c>
      <c r="D50" t="s">
        <v>23</v>
      </c>
      <c r="E50" s="80"/>
      <c r="F50" s="81">
        <f t="shared" si="2"/>
        <v>115</v>
      </c>
      <c r="S50" s="82"/>
      <c r="T50" t="e">
        <f t="shared" si="3"/>
        <v>#N/A</v>
      </c>
    </row>
    <row r="51" spans="1:20" ht="12.75">
      <c r="A51" t="s">
        <v>469</v>
      </c>
      <c r="B51" t="s">
        <v>661</v>
      </c>
      <c r="C51" t="s">
        <v>0</v>
      </c>
      <c r="D51" t="s">
        <v>23</v>
      </c>
      <c r="E51" s="80"/>
      <c r="F51" s="81">
        <f t="shared" si="2"/>
        <v>115</v>
      </c>
      <c r="S51" s="82"/>
      <c r="T51" t="e">
        <f t="shared" si="3"/>
        <v>#N/A</v>
      </c>
    </row>
    <row r="52" spans="1:20" ht="12.75">
      <c r="A52" t="s">
        <v>470</v>
      </c>
      <c r="B52" t="s">
        <v>662</v>
      </c>
      <c r="C52" t="s">
        <v>0</v>
      </c>
      <c r="D52" t="s">
        <v>23</v>
      </c>
      <c r="E52" s="80"/>
      <c r="F52" s="81">
        <f t="shared" si="2"/>
        <v>115</v>
      </c>
      <c r="S52" s="82"/>
      <c r="T52" t="e">
        <f t="shared" si="3"/>
        <v>#N/A</v>
      </c>
    </row>
    <row r="53" spans="1:20" ht="12.75">
      <c r="A53" t="s">
        <v>471</v>
      </c>
      <c r="B53" t="s">
        <v>663</v>
      </c>
      <c r="C53" t="s">
        <v>0</v>
      </c>
      <c r="D53" t="s">
        <v>23</v>
      </c>
      <c r="E53" s="80"/>
      <c r="F53" s="81">
        <f t="shared" si="2"/>
        <v>115</v>
      </c>
      <c r="S53" s="82"/>
      <c r="T53" t="e">
        <f t="shared" si="3"/>
        <v>#N/A</v>
      </c>
    </row>
    <row r="54" spans="1:20" ht="12.75">
      <c r="A54" t="s">
        <v>472</v>
      </c>
      <c r="B54" t="s">
        <v>664</v>
      </c>
      <c r="C54" t="s">
        <v>0</v>
      </c>
      <c r="D54" t="s">
        <v>23</v>
      </c>
      <c r="E54" s="80"/>
      <c r="F54" s="81">
        <f t="shared" si="2"/>
        <v>115</v>
      </c>
      <c r="S54" s="82"/>
      <c r="T54" t="e">
        <f t="shared" si="3"/>
        <v>#N/A</v>
      </c>
    </row>
    <row r="55" spans="1:20" ht="12.75">
      <c r="A55" t="s">
        <v>473</v>
      </c>
      <c r="B55" t="s">
        <v>665</v>
      </c>
      <c r="C55" t="s">
        <v>0</v>
      </c>
      <c r="D55" t="s">
        <v>23</v>
      </c>
      <c r="E55" s="80"/>
      <c r="F55" s="81">
        <f t="shared" si="2"/>
        <v>115</v>
      </c>
      <c r="S55" s="82"/>
      <c r="T55" t="e">
        <f t="shared" si="3"/>
        <v>#N/A</v>
      </c>
    </row>
    <row r="56" spans="1:20" ht="12.75">
      <c r="A56" t="s">
        <v>474</v>
      </c>
      <c r="B56" t="s">
        <v>666</v>
      </c>
      <c r="C56" t="s">
        <v>0</v>
      </c>
      <c r="D56" t="s">
        <v>23</v>
      </c>
      <c r="E56" s="80"/>
      <c r="F56" s="81">
        <f t="shared" si="2"/>
        <v>115</v>
      </c>
      <c r="S56" s="82"/>
      <c r="T56" t="e">
        <f t="shared" si="3"/>
        <v>#N/A</v>
      </c>
    </row>
    <row r="57" spans="1:20" ht="12.75">
      <c r="A57" t="s">
        <v>475</v>
      </c>
      <c r="B57" t="s">
        <v>667</v>
      </c>
      <c r="C57" t="s">
        <v>0</v>
      </c>
      <c r="D57" t="s">
        <v>23</v>
      </c>
      <c r="E57" s="80"/>
      <c r="F57" s="81">
        <f t="shared" si="2"/>
        <v>115</v>
      </c>
      <c r="S57" s="82"/>
      <c r="T57" t="e">
        <f t="shared" si="3"/>
        <v>#N/A</v>
      </c>
    </row>
    <row r="58" spans="1:20" ht="12.75">
      <c r="A58" t="s">
        <v>476</v>
      </c>
      <c r="B58" t="s">
        <v>668</v>
      </c>
      <c r="C58" t="s">
        <v>0</v>
      </c>
      <c r="D58" t="s">
        <v>23</v>
      </c>
      <c r="E58" s="80"/>
      <c r="F58" s="81">
        <f t="shared" si="2"/>
        <v>115</v>
      </c>
      <c r="S58" s="82"/>
      <c r="T58" t="e">
        <f t="shared" si="3"/>
        <v>#N/A</v>
      </c>
    </row>
    <row r="59" spans="1:20" ht="12.75">
      <c r="A59" t="s">
        <v>477</v>
      </c>
      <c r="B59" t="s">
        <v>669</v>
      </c>
      <c r="C59" t="s">
        <v>0</v>
      </c>
      <c r="D59" t="s">
        <v>23</v>
      </c>
      <c r="E59" s="80"/>
      <c r="F59" s="81">
        <f t="shared" si="2"/>
        <v>115</v>
      </c>
      <c r="S59" s="82"/>
      <c r="T59" t="e">
        <f t="shared" si="3"/>
        <v>#N/A</v>
      </c>
    </row>
    <row r="60" spans="1:20" ht="12.75">
      <c r="A60" t="s">
        <v>478</v>
      </c>
      <c r="B60" t="s">
        <v>670</v>
      </c>
      <c r="C60" t="s">
        <v>0</v>
      </c>
      <c r="D60" t="s">
        <v>23</v>
      </c>
      <c r="E60" s="80"/>
      <c r="F60" s="81">
        <f t="shared" si="2"/>
        <v>115</v>
      </c>
      <c r="S60" s="82"/>
      <c r="T60" t="e">
        <f t="shared" si="3"/>
        <v>#N/A</v>
      </c>
    </row>
    <row r="61" spans="1:20" ht="12.75">
      <c r="A61" t="s">
        <v>479</v>
      </c>
      <c r="B61" t="s">
        <v>671</v>
      </c>
      <c r="C61" t="s">
        <v>0</v>
      </c>
      <c r="D61" t="s">
        <v>23</v>
      </c>
      <c r="E61" s="80"/>
      <c r="F61" s="81">
        <f t="shared" si="2"/>
        <v>115</v>
      </c>
      <c r="S61" s="82"/>
      <c r="T61" t="e">
        <f t="shared" si="3"/>
        <v>#N/A</v>
      </c>
    </row>
    <row r="62" spans="1:20" ht="12.75">
      <c r="A62" t="s">
        <v>480</v>
      </c>
      <c r="B62" t="s">
        <v>672</v>
      </c>
      <c r="C62" t="s">
        <v>0</v>
      </c>
      <c r="D62" t="s">
        <v>23</v>
      </c>
      <c r="E62" s="80"/>
      <c r="F62" s="81">
        <f t="shared" si="2"/>
        <v>115</v>
      </c>
      <c r="S62" s="82"/>
      <c r="T62" t="e">
        <f t="shared" si="3"/>
        <v>#N/A</v>
      </c>
    </row>
    <row r="63" spans="1:20" ht="12.75">
      <c r="A63" t="s">
        <v>481</v>
      </c>
      <c r="B63" t="s">
        <v>673</v>
      </c>
      <c r="C63" t="s">
        <v>0</v>
      </c>
      <c r="D63" t="s">
        <v>23</v>
      </c>
      <c r="E63" s="80"/>
      <c r="F63" s="81">
        <f t="shared" si="2"/>
        <v>115</v>
      </c>
      <c r="S63" s="82"/>
      <c r="T63" t="e">
        <f t="shared" si="3"/>
        <v>#N/A</v>
      </c>
    </row>
    <row r="64" spans="1:20" ht="12.75">
      <c r="A64" t="s">
        <v>482</v>
      </c>
      <c r="B64" t="s">
        <v>674</v>
      </c>
      <c r="C64" t="s">
        <v>0</v>
      </c>
      <c r="D64" t="s">
        <v>23</v>
      </c>
      <c r="E64" s="80"/>
      <c r="F64" s="81">
        <f t="shared" si="2"/>
        <v>115</v>
      </c>
      <c r="S64" s="82"/>
      <c r="T64" t="e">
        <f t="shared" si="3"/>
        <v>#N/A</v>
      </c>
    </row>
    <row r="65" spans="1:20" ht="12.75">
      <c r="A65" t="s">
        <v>483</v>
      </c>
      <c r="B65" t="s">
        <v>675</v>
      </c>
      <c r="C65" t="s">
        <v>0</v>
      </c>
      <c r="D65" t="s">
        <v>23</v>
      </c>
      <c r="E65" s="80"/>
      <c r="F65" s="81">
        <f t="shared" si="2"/>
        <v>115</v>
      </c>
      <c r="S65" s="82"/>
      <c r="T65" t="e">
        <f t="shared" si="3"/>
        <v>#N/A</v>
      </c>
    </row>
    <row r="66" spans="1:20" ht="12.75">
      <c r="A66" t="s">
        <v>484</v>
      </c>
      <c r="B66" t="s">
        <v>676</v>
      </c>
      <c r="C66" t="s">
        <v>0</v>
      </c>
      <c r="D66" t="s">
        <v>23</v>
      </c>
      <c r="E66" s="80"/>
      <c r="F66" s="81">
        <f aca="true" t="shared" si="4" ref="F66:F97">INT((DATE(endyear,12,31)-E66)/365.25)</f>
        <v>115</v>
      </c>
      <c r="S66" s="82"/>
      <c r="T66" t="e">
        <f aca="true" t="shared" si="5" ref="T66:T97">INDEX(ddRegistrationFee,MATCH(S66,ddRegistrationCat,0))</f>
        <v>#N/A</v>
      </c>
    </row>
    <row r="67" spans="1:20" ht="12.75">
      <c r="A67" t="s">
        <v>485</v>
      </c>
      <c r="B67" t="s">
        <v>677</v>
      </c>
      <c r="C67" t="s">
        <v>0</v>
      </c>
      <c r="D67" t="s">
        <v>23</v>
      </c>
      <c r="E67" s="80"/>
      <c r="F67" s="81">
        <f t="shared" si="4"/>
        <v>115</v>
      </c>
      <c r="S67" s="82"/>
      <c r="T67" t="e">
        <f t="shared" si="5"/>
        <v>#N/A</v>
      </c>
    </row>
    <row r="68" spans="1:20" ht="12.75">
      <c r="A68" t="s">
        <v>486</v>
      </c>
      <c r="B68" t="s">
        <v>678</v>
      </c>
      <c r="C68" t="s">
        <v>0</v>
      </c>
      <c r="D68" t="s">
        <v>23</v>
      </c>
      <c r="E68" s="80"/>
      <c r="F68" s="81">
        <f t="shared" si="4"/>
        <v>115</v>
      </c>
      <c r="S68" s="82"/>
      <c r="T68" t="e">
        <f t="shared" si="5"/>
        <v>#N/A</v>
      </c>
    </row>
    <row r="69" spans="1:20" ht="12.75">
      <c r="A69" t="s">
        <v>487</v>
      </c>
      <c r="B69" t="s">
        <v>679</v>
      </c>
      <c r="C69" t="s">
        <v>0</v>
      </c>
      <c r="D69" t="s">
        <v>23</v>
      </c>
      <c r="E69" s="80"/>
      <c r="F69" s="81">
        <f t="shared" si="4"/>
        <v>115</v>
      </c>
      <c r="S69" s="82"/>
      <c r="T69" t="e">
        <f t="shared" si="5"/>
        <v>#N/A</v>
      </c>
    </row>
    <row r="70" spans="1:20" ht="12.75">
      <c r="A70" t="s">
        <v>488</v>
      </c>
      <c r="B70" t="s">
        <v>680</v>
      </c>
      <c r="C70" t="s">
        <v>0</v>
      </c>
      <c r="D70" t="s">
        <v>23</v>
      </c>
      <c r="E70" s="80"/>
      <c r="F70" s="81">
        <f t="shared" si="4"/>
        <v>115</v>
      </c>
      <c r="S70" s="82"/>
      <c r="T70" t="e">
        <f t="shared" si="5"/>
        <v>#N/A</v>
      </c>
    </row>
    <row r="71" spans="1:20" ht="12.75">
      <c r="A71" t="s">
        <v>489</v>
      </c>
      <c r="B71" t="s">
        <v>681</v>
      </c>
      <c r="C71" t="s">
        <v>0</v>
      </c>
      <c r="D71" t="s">
        <v>23</v>
      </c>
      <c r="E71" s="80"/>
      <c r="F71" s="81">
        <f t="shared" si="4"/>
        <v>115</v>
      </c>
      <c r="S71" s="82"/>
      <c r="T71" t="e">
        <f t="shared" si="5"/>
        <v>#N/A</v>
      </c>
    </row>
    <row r="72" spans="1:20" ht="12.75">
      <c r="A72" t="s">
        <v>490</v>
      </c>
      <c r="B72" t="s">
        <v>682</v>
      </c>
      <c r="C72" t="s">
        <v>0</v>
      </c>
      <c r="D72" t="s">
        <v>23</v>
      </c>
      <c r="E72" s="80"/>
      <c r="F72" s="81">
        <f t="shared" si="4"/>
        <v>115</v>
      </c>
      <c r="S72" s="82"/>
      <c r="T72" t="e">
        <f t="shared" si="5"/>
        <v>#N/A</v>
      </c>
    </row>
    <row r="73" spans="1:20" ht="12.75">
      <c r="A73" t="s">
        <v>491</v>
      </c>
      <c r="B73" t="s">
        <v>683</v>
      </c>
      <c r="C73" t="s">
        <v>0</v>
      </c>
      <c r="D73" t="s">
        <v>23</v>
      </c>
      <c r="E73" s="80"/>
      <c r="F73" s="81">
        <f t="shared" si="4"/>
        <v>115</v>
      </c>
      <c r="S73" s="82"/>
      <c r="T73" t="e">
        <f t="shared" si="5"/>
        <v>#N/A</v>
      </c>
    </row>
    <row r="74" spans="1:20" ht="12.75">
      <c r="A74" t="s">
        <v>492</v>
      </c>
      <c r="B74" t="s">
        <v>684</v>
      </c>
      <c r="C74" t="s">
        <v>0</v>
      </c>
      <c r="D74" t="s">
        <v>23</v>
      </c>
      <c r="E74" s="80"/>
      <c r="F74" s="81">
        <f t="shared" si="4"/>
        <v>115</v>
      </c>
      <c r="S74" s="82"/>
      <c r="T74" t="e">
        <f t="shared" si="5"/>
        <v>#N/A</v>
      </c>
    </row>
    <row r="75" spans="1:20" ht="12.75">
      <c r="A75" t="s">
        <v>493</v>
      </c>
      <c r="B75" t="s">
        <v>685</v>
      </c>
      <c r="C75" t="s">
        <v>0</v>
      </c>
      <c r="D75" t="s">
        <v>23</v>
      </c>
      <c r="E75" s="80"/>
      <c r="F75" s="81">
        <f t="shared" si="4"/>
        <v>115</v>
      </c>
      <c r="S75" s="82"/>
      <c r="T75" t="e">
        <f t="shared" si="5"/>
        <v>#N/A</v>
      </c>
    </row>
    <row r="76" spans="1:20" ht="12.75">
      <c r="A76" t="s">
        <v>494</v>
      </c>
      <c r="B76" t="s">
        <v>686</v>
      </c>
      <c r="C76" t="s">
        <v>0</v>
      </c>
      <c r="D76" t="s">
        <v>23</v>
      </c>
      <c r="E76" s="80"/>
      <c r="F76" s="81">
        <f t="shared" si="4"/>
        <v>115</v>
      </c>
      <c r="S76" s="82"/>
      <c r="T76" t="e">
        <f t="shared" si="5"/>
        <v>#N/A</v>
      </c>
    </row>
    <row r="77" spans="1:20" ht="12.75">
      <c r="A77" t="s">
        <v>495</v>
      </c>
      <c r="B77" t="s">
        <v>687</v>
      </c>
      <c r="C77" t="s">
        <v>0</v>
      </c>
      <c r="D77" t="s">
        <v>23</v>
      </c>
      <c r="E77" s="80"/>
      <c r="F77" s="81">
        <f t="shared" si="4"/>
        <v>115</v>
      </c>
      <c r="S77" s="82"/>
      <c r="T77" t="e">
        <f t="shared" si="5"/>
        <v>#N/A</v>
      </c>
    </row>
    <row r="78" spans="1:20" ht="12.75">
      <c r="A78" t="s">
        <v>496</v>
      </c>
      <c r="B78" t="s">
        <v>688</v>
      </c>
      <c r="C78" t="s">
        <v>0</v>
      </c>
      <c r="D78" t="s">
        <v>23</v>
      </c>
      <c r="E78" s="80"/>
      <c r="F78" s="81">
        <f t="shared" si="4"/>
        <v>115</v>
      </c>
      <c r="S78" s="82"/>
      <c r="T78" t="e">
        <f t="shared" si="5"/>
        <v>#N/A</v>
      </c>
    </row>
    <row r="79" spans="1:20" ht="12.75">
      <c r="A79" t="s">
        <v>497</v>
      </c>
      <c r="B79" t="s">
        <v>689</v>
      </c>
      <c r="C79" t="s">
        <v>0</v>
      </c>
      <c r="D79" t="s">
        <v>23</v>
      </c>
      <c r="E79" s="80"/>
      <c r="F79" s="81">
        <f t="shared" si="4"/>
        <v>115</v>
      </c>
      <c r="S79" s="82"/>
      <c r="T79" t="e">
        <f t="shared" si="5"/>
        <v>#N/A</v>
      </c>
    </row>
    <row r="80" spans="1:20" ht="12.75">
      <c r="A80" t="s">
        <v>498</v>
      </c>
      <c r="B80" t="s">
        <v>690</v>
      </c>
      <c r="C80" t="s">
        <v>0</v>
      </c>
      <c r="D80" t="s">
        <v>23</v>
      </c>
      <c r="E80" s="80"/>
      <c r="F80" s="81">
        <f t="shared" si="4"/>
        <v>115</v>
      </c>
      <c r="S80" s="82"/>
      <c r="T80" t="e">
        <f t="shared" si="5"/>
        <v>#N/A</v>
      </c>
    </row>
    <row r="81" spans="1:20" ht="12.75">
      <c r="A81" t="s">
        <v>499</v>
      </c>
      <c r="B81" t="s">
        <v>691</v>
      </c>
      <c r="C81" t="s">
        <v>0</v>
      </c>
      <c r="D81" t="s">
        <v>23</v>
      </c>
      <c r="E81" s="80"/>
      <c r="F81" s="81">
        <f t="shared" si="4"/>
        <v>115</v>
      </c>
      <c r="S81" s="82"/>
      <c r="T81" t="e">
        <f t="shared" si="5"/>
        <v>#N/A</v>
      </c>
    </row>
    <row r="82" spans="1:20" ht="12.75">
      <c r="A82" t="s">
        <v>500</v>
      </c>
      <c r="B82" t="s">
        <v>692</v>
      </c>
      <c r="C82" t="s">
        <v>0</v>
      </c>
      <c r="D82" t="s">
        <v>23</v>
      </c>
      <c r="E82" s="80"/>
      <c r="F82" s="81">
        <f t="shared" si="4"/>
        <v>115</v>
      </c>
      <c r="S82" s="82"/>
      <c r="T82" t="e">
        <f t="shared" si="5"/>
        <v>#N/A</v>
      </c>
    </row>
    <row r="83" spans="1:20" ht="12.75">
      <c r="A83" t="s">
        <v>501</v>
      </c>
      <c r="B83" t="s">
        <v>693</v>
      </c>
      <c r="C83" t="s">
        <v>0</v>
      </c>
      <c r="D83" t="s">
        <v>23</v>
      </c>
      <c r="E83" s="80"/>
      <c r="F83" s="81">
        <f t="shared" si="4"/>
        <v>115</v>
      </c>
      <c r="S83" s="82"/>
      <c r="T83" t="e">
        <f t="shared" si="5"/>
        <v>#N/A</v>
      </c>
    </row>
    <row r="84" spans="1:20" ht="12.75">
      <c r="A84" t="s">
        <v>502</v>
      </c>
      <c r="B84" t="s">
        <v>694</v>
      </c>
      <c r="C84" t="s">
        <v>0</v>
      </c>
      <c r="D84" t="s">
        <v>23</v>
      </c>
      <c r="E84" s="80"/>
      <c r="F84" s="81">
        <f t="shared" si="4"/>
        <v>115</v>
      </c>
      <c r="S84" s="82"/>
      <c r="T84" t="e">
        <f t="shared" si="5"/>
        <v>#N/A</v>
      </c>
    </row>
    <row r="85" spans="1:20" ht="12.75">
      <c r="A85" t="s">
        <v>503</v>
      </c>
      <c r="B85" t="s">
        <v>695</v>
      </c>
      <c r="C85" t="s">
        <v>0</v>
      </c>
      <c r="D85" t="s">
        <v>23</v>
      </c>
      <c r="E85" s="80"/>
      <c r="F85" s="81">
        <f t="shared" si="4"/>
        <v>115</v>
      </c>
      <c r="S85" s="82"/>
      <c r="T85" t="e">
        <f t="shared" si="5"/>
        <v>#N/A</v>
      </c>
    </row>
    <row r="86" spans="1:20" ht="12.75">
      <c r="A86" t="s">
        <v>504</v>
      </c>
      <c r="B86" t="s">
        <v>696</v>
      </c>
      <c r="C86" t="s">
        <v>0</v>
      </c>
      <c r="D86" t="s">
        <v>23</v>
      </c>
      <c r="E86" s="80"/>
      <c r="F86" s="81">
        <f t="shared" si="4"/>
        <v>115</v>
      </c>
      <c r="S86" s="82"/>
      <c r="T86" t="e">
        <f t="shared" si="5"/>
        <v>#N/A</v>
      </c>
    </row>
    <row r="87" spans="1:20" ht="12.75">
      <c r="A87" t="s">
        <v>505</v>
      </c>
      <c r="B87" t="s">
        <v>697</v>
      </c>
      <c r="C87" t="s">
        <v>0</v>
      </c>
      <c r="D87" t="s">
        <v>23</v>
      </c>
      <c r="E87" s="80"/>
      <c r="F87" s="81">
        <f t="shared" si="4"/>
        <v>115</v>
      </c>
      <c r="S87" s="82"/>
      <c r="T87" t="e">
        <f t="shared" si="5"/>
        <v>#N/A</v>
      </c>
    </row>
    <row r="88" spans="1:20" ht="12.75">
      <c r="A88" t="s">
        <v>506</v>
      </c>
      <c r="B88" t="s">
        <v>698</v>
      </c>
      <c r="C88" t="s">
        <v>0</v>
      </c>
      <c r="D88" t="s">
        <v>23</v>
      </c>
      <c r="E88" s="80"/>
      <c r="F88" s="81">
        <f t="shared" si="4"/>
        <v>115</v>
      </c>
      <c r="S88" s="82"/>
      <c r="T88" t="e">
        <f t="shared" si="5"/>
        <v>#N/A</v>
      </c>
    </row>
    <row r="89" spans="1:20" ht="12.75">
      <c r="A89" t="s">
        <v>507</v>
      </c>
      <c r="B89" t="s">
        <v>699</v>
      </c>
      <c r="C89" t="s">
        <v>0</v>
      </c>
      <c r="D89" t="s">
        <v>23</v>
      </c>
      <c r="E89" s="80"/>
      <c r="F89" s="81">
        <f t="shared" si="4"/>
        <v>115</v>
      </c>
      <c r="S89" s="82"/>
      <c r="T89" t="e">
        <f t="shared" si="5"/>
        <v>#N/A</v>
      </c>
    </row>
    <row r="90" spans="1:20" ht="12.75">
      <c r="A90" t="s">
        <v>508</v>
      </c>
      <c r="B90" t="s">
        <v>700</v>
      </c>
      <c r="C90" t="s">
        <v>0</v>
      </c>
      <c r="D90" t="s">
        <v>23</v>
      </c>
      <c r="E90" s="80"/>
      <c r="F90" s="81">
        <f t="shared" si="4"/>
        <v>115</v>
      </c>
      <c r="S90" s="82"/>
      <c r="T90" t="e">
        <f t="shared" si="5"/>
        <v>#N/A</v>
      </c>
    </row>
    <row r="91" spans="1:20" ht="12.75">
      <c r="A91" t="s">
        <v>509</v>
      </c>
      <c r="B91" t="s">
        <v>701</v>
      </c>
      <c r="C91" t="s">
        <v>0</v>
      </c>
      <c r="D91" t="s">
        <v>23</v>
      </c>
      <c r="E91" s="80"/>
      <c r="F91" s="81">
        <f t="shared" si="4"/>
        <v>115</v>
      </c>
      <c r="S91" s="82"/>
      <c r="T91" t="e">
        <f t="shared" si="5"/>
        <v>#N/A</v>
      </c>
    </row>
    <row r="92" spans="1:20" ht="12.75">
      <c r="A92" t="s">
        <v>510</v>
      </c>
      <c r="B92" t="s">
        <v>702</v>
      </c>
      <c r="C92" t="s">
        <v>0</v>
      </c>
      <c r="D92" t="s">
        <v>23</v>
      </c>
      <c r="E92" s="80"/>
      <c r="F92" s="81">
        <f t="shared" si="4"/>
        <v>115</v>
      </c>
      <c r="S92" s="82"/>
      <c r="T92" t="e">
        <f t="shared" si="5"/>
        <v>#N/A</v>
      </c>
    </row>
    <row r="93" spans="1:20" ht="12.75">
      <c r="A93" t="s">
        <v>511</v>
      </c>
      <c r="B93" t="s">
        <v>703</v>
      </c>
      <c r="C93" t="s">
        <v>0</v>
      </c>
      <c r="D93" t="s">
        <v>23</v>
      </c>
      <c r="E93" s="80"/>
      <c r="F93" s="81">
        <f t="shared" si="4"/>
        <v>115</v>
      </c>
      <c r="S93" s="82"/>
      <c r="T93" t="e">
        <f t="shared" si="5"/>
        <v>#N/A</v>
      </c>
    </row>
    <row r="94" spans="1:20" ht="12.75">
      <c r="A94" t="s">
        <v>512</v>
      </c>
      <c r="B94" t="s">
        <v>704</v>
      </c>
      <c r="C94" t="s">
        <v>0</v>
      </c>
      <c r="D94" t="s">
        <v>23</v>
      </c>
      <c r="E94" s="80"/>
      <c r="F94" s="81">
        <f t="shared" si="4"/>
        <v>115</v>
      </c>
      <c r="S94" s="82"/>
      <c r="T94" t="e">
        <f t="shared" si="5"/>
        <v>#N/A</v>
      </c>
    </row>
    <row r="95" spans="1:20" ht="12.75">
      <c r="A95" t="s">
        <v>513</v>
      </c>
      <c r="B95" t="s">
        <v>705</v>
      </c>
      <c r="C95" t="s">
        <v>0</v>
      </c>
      <c r="D95" t="s">
        <v>23</v>
      </c>
      <c r="E95" s="80"/>
      <c r="F95" s="81">
        <f t="shared" si="4"/>
        <v>115</v>
      </c>
      <c r="S95" s="82"/>
      <c r="T95" t="e">
        <f t="shared" si="5"/>
        <v>#N/A</v>
      </c>
    </row>
    <row r="96" spans="1:20" ht="12.75">
      <c r="A96" t="s">
        <v>514</v>
      </c>
      <c r="B96" t="s">
        <v>706</v>
      </c>
      <c r="C96" t="s">
        <v>0</v>
      </c>
      <c r="D96" t="s">
        <v>23</v>
      </c>
      <c r="E96" s="80"/>
      <c r="F96" s="81">
        <f t="shared" si="4"/>
        <v>115</v>
      </c>
      <c r="S96" s="82"/>
      <c r="T96" t="e">
        <f t="shared" si="5"/>
        <v>#N/A</v>
      </c>
    </row>
    <row r="97" spans="1:20" ht="12.75">
      <c r="A97" t="s">
        <v>515</v>
      </c>
      <c r="B97" t="s">
        <v>707</v>
      </c>
      <c r="C97" t="s">
        <v>0</v>
      </c>
      <c r="D97" t="s">
        <v>23</v>
      </c>
      <c r="E97" s="80"/>
      <c r="F97" s="81">
        <f t="shared" si="4"/>
        <v>115</v>
      </c>
      <c r="S97" s="82"/>
      <c r="T97" t="e">
        <f t="shared" si="5"/>
        <v>#N/A</v>
      </c>
    </row>
    <row r="98" spans="1:20" ht="12.75">
      <c r="A98" t="s">
        <v>516</v>
      </c>
      <c r="B98" t="s">
        <v>708</v>
      </c>
      <c r="C98" t="s">
        <v>0</v>
      </c>
      <c r="D98" t="s">
        <v>23</v>
      </c>
      <c r="E98" s="80"/>
      <c r="F98" s="81">
        <f aca="true" t="shared" si="6" ref="F98:F129">INT((DATE(endyear,12,31)-E98)/365.25)</f>
        <v>115</v>
      </c>
      <c r="S98" s="82"/>
      <c r="T98" t="e">
        <f aca="true" t="shared" si="7" ref="T98:T129">INDEX(ddRegistrationFee,MATCH(S98,ddRegistrationCat,0))</f>
        <v>#N/A</v>
      </c>
    </row>
    <row r="99" spans="1:20" ht="12.75">
      <c r="A99" t="s">
        <v>517</v>
      </c>
      <c r="B99" t="s">
        <v>709</v>
      </c>
      <c r="C99" t="s">
        <v>0</v>
      </c>
      <c r="D99" t="s">
        <v>23</v>
      </c>
      <c r="E99" s="80"/>
      <c r="F99" s="81">
        <f t="shared" si="6"/>
        <v>115</v>
      </c>
      <c r="S99" s="82"/>
      <c r="T99" t="e">
        <f t="shared" si="7"/>
        <v>#N/A</v>
      </c>
    </row>
    <row r="100" spans="1:20" ht="12.75">
      <c r="A100" t="s">
        <v>518</v>
      </c>
      <c r="B100" t="s">
        <v>710</v>
      </c>
      <c r="C100" t="s">
        <v>0</v>
      </c>
      <c r="D100" t="s">
        <v>23</v>
      </c>
      <c r="E100" s="80"/>
      <c r="F100" s="81">
        <f t="shared" si="6"/>
        <v>115</v>
      </c>
      <c r="S100" s="82"/>
      <c r="T100" t="e">
        <f t="shared" si="7"/>
        <v>#N/A</v>
      </c>
    </row>
    <row r="101" spans="1:20" ht="12.75">
      <c r="A101" t="s">
        <v>519</v>
      </c>
      <c r="B101" t="s">
        <v>711</v>
      </c>
      <c r="C101" t="s">
        <v>0</v>
      </c>
      <c r="D101" t="s">
        <v>23</v>
      </c>
      <c r="E101" s="80"/>
      <c r="F101" s="81">
        <f t="shared" si="6"/>
        <v>115</v>
      </c>
      <c r="S101" s="82"/>
      <c r="T101" t="e">
        <f t="shared" si="7"/>
        <v>#N/A</v>
      </c>
    </row>
    <row r="102" spans="1:20" ht="12.75">
      <c r="A102" t="s">
        <v>520</v>
      </c>
      <c r="B102" t="s">
        <v>712</v>
      </c>
      <c r="C102" t="s">
        <v>0</v>
      </c>
      <c r="D102" t="s">
        <v>23</v>
      </c>
      <c r="E102" s="80"/>
      <c r="F102" s="81">
        <f t="shared" si="6"/>
        <v>115</v>
      </c>
      <c r="S102" s="82"/>
      <c r="T102" t="e">
        <f t="shared" si="7"/>
        <v>#N/A</v>
      </c>
    </row>
    <row r="103" spans="1:20" ht="12.75">
      <c r="A103" t="s">
        <v>521</v>
      </c>
      <c r="B103" t="s">
        <v>713</v>
      </c>
      <c r="C103" t="s">
        <v>0</v>
      </c>
      <c r="D103" t="s">
        <v>23</v>
      </c>
      <c r="E103" s="80"/>
      <c r="F103" s="81">
        <f t="shared" si="6"/>
        <v>115</v>
      </c>
      <c r="S103" s="82"/>
      <c r="T103" t="e">
        <f t="shared" si="7"/>
        <v>#N/A</v>
      </c>
    </row>
    <row r="104" spans="1:20" ht="12.75">
      <c r="A104" t="s">
        <v>522</v>
      </c>
      <c r="B104" t="s">
        <v>714</v>
      </c>
      <c r="C104" t="s">
        <v>0</v>
      </c>
      <c r="D104" t="s">
        <v>23</v>
      </c>
      <c r="E104" s="80"/>
      <c r="F104" s="81">
        <f t="shared" si="6"/>
        <v>115</v>
      </c>
      <c r="S104" s="82"/>
      <c r="T104" t="e">
        <f t="shared" si="7"/>
        <v>#N/A</v>
      </c>
    </row>
    <row r="105" spans="1:20" ht="12.75">
      <c r="A105" t="s">
        <v>523</v>
      </c>
      <c r="B105" t="s">
        <v>715</v>
      </c>
      <c r="C105" t="s">
        <v>0</v>
      </c>
      <c r="D105" t="s">
        <v>23</v>
      </c>
      <c r="E105" s="80"/>
      <c r="F105" s="81">
        <f t="shared" si="6"/>
        <v>115</v>
      </c>
      <c r="S105" s="82"/>
      <c r="T105" t="e">
        <f t="shared" si="7"/>
        <v>#N/A</v>
      </c>
    </row>
    <row r="106" spans="1:20" ht="12.75">
      <c r="A106" t="s">
        <v>524</v>
      </c>
      <c r="B106" t="s">
        <v>716</v>
      </c>
      <c r="C106" t="s">
        <v>0</v>
      </c>
      <c r="D106" t="s">
        <v>23</v>
      </c>
      <c r="E106" s="80"/>
      <c r="F106" s="81">
        <f t="shared" si="6"/>
        <v>115</v>
      </c>
      <c r="S106" s="82"/>
      <c r="T106" t="e">
        <f t="shared" si="7"/>
        <v>#N/A</v>
      </c>
    </row>
    <row r="107" spans="1:20" ht="12.75">
      <c r="A107" t="s">
        <v>525</v>
      </c>
      <c r="B107" t="s">
        <v>717</v>
      </c>
      <c r="C107" t="s">
        <v>0</v>
      </c>
      <c r="D107" t="s">
        <v>23</v>
      </c>
      <c r="E107" s="80"/>
      <c r="F107" s="81">
        <f t="shared" si="6"/>
        <v>115</v>
      </c>
      <c r="S107" s="82"/>
      <c r="T107" t="e">
        <f t="shared" si="7"/>
        <v>#N/A</v>
      </c>
    </row>
    <row r="108" spans="1:20" ht="12.75">
      <c r="A108" t="s">
        <v>526</v>
      </c>
      <c r="B108" t="s">
        <v>718</v>
      </c>
      <c r="C108" t="s">
        <v>0</v>
      </c>
      <c r="D108" t="s">
        <v>23</v>
      </c>
      <c r="E108" s="80"/>
      <c r="F108" s="81">
        <f t="shared" si="6"/>
        <v>115</v>
      </c>
      <c r="S108" s="82"/>
      <c r="T108" t="e">
        <f t="shared" si="7"/>
        <v>#N/A</v>
      </c>
    </row>
    <row r="109" spans="1:20" ht="12.75">
      <c r="A109" t="s">
        <v>527</v>
      </c>
      <c r="B109" t="s">
        <v>719</v>
      </c>
      <c r="C109" t="s">
        <v>0</v>
      </c>
      <c r="D109" t="s">
        <v>23</v>
      </c>
      <c r="E109" s="80"/>
      <c r="F109" s="81">
        <f t="shared" si="6"/>
        <v>115</v>
      </c>
      <c r="S109" s="82"/>
      <c r="T109" t="e">
        <f t="shared" si="7"/>
        <v>#N/A</v>
      </c>
    </row>
    <row r="110" spans="1:20" ht="12.75">
      <c r="A110" t="s">
        <v>528</v>
      </c>
      <c r="B110" t="s">
        <v>720</v>
      </c>
      <c r="C110" t="s">
        <v>0</v>
      </c>
      <c r="D110" t="s">
        <v>23</v>
      </c>
      <c r="E110" s="80"/>
      <c r="F110" s="81">
        <f t="shared" si="6"/>
        <v>115</v>
      </c>
      <c r="S110" s="82"/>
      <c r="T110" t="e">
        <f t="shared" si="7"/>
        <v>#N/A</v>
      </c>
    </row>
    <row r="111" spans="1:20" ht="12.75">
      <c r="A111" t="s">
        <v>529</v>
      </c>
      <c r="B111" t="s">
        <v>721</v>
      </c>
      <c r="C111" t="s">
        <v>0</v>
      </c>
      <c r="D111" t="s">
        <v>23</v>
      </c>
      <c r="E111" s="80"/>
      <c r="F111" s="81">
        <f t="shared" si="6"/>
        <v>115</v>
      </c>
      <c r="S111" s="82"/>
      <c r="T111" t="e">
        <f t="shared" si="7"/>
        <v>#N/A</v>
      </c>
    </row>
    <row r="112" spans="1:20" ht="12.75">
      <c r="A112" t="s">
        <v>530</v>
      </c>
      <c r="B112" t="s">
        <v>722</v>
      </c>
      <c r="C112" t="s">
        <v>0</v>
      </c>
      <c r="D112" t="s">
        <v>23</v>
      </c>
      <c r="E112" s="80"/>
      <c r="F112" s="81">
        <f t="shared" si="6"/>
        <v>115</v>
      </c>
      <c r="S112" s="82"/>
      <c r="T112" t="e">
        <f t="shared" si="7"/>
        <v>#N/A</v>
      </c>
    </row>
    <row r="113" spans="1:20" ht="12.75">
      <c r="A113" t="s">
        <v>531</v>
      </c>
      <c r="B113" t="s">
        <v>723</v>
      </c>
      <c r="C113" t="s">
        <v>0</v>
      </c>
      <c r="D113" t="s">
        <v>23</v>
      </c>
      <c r="E113" s="80"/>
      <c r="F113" s="81">
        <f t="shared" si="6"/>
        <v>115</v>
      </c>
      <c r="S113" s="82"/>
      <c r="T113" t="e">
        <f t="shared" si="7"/>
        <v>#N/A</v>
      </c>
    </row>
    <row r="114" spans="1:20" ht="12.75">
      <c r="A114" t="s">
        <v>532</v>
      </c>
      <c r="B114" t="s">
        <v>724</v>
      </c>
      <c r="C114" t="s">
        <v>0</v>
      </c>
      <c r="D114" t="s">
        <v>23</v>
      </c>
      <c r="E114" s="80"/>
      <c r="F114" s="81">
        <f t="shared" si="6"/>
        <v>115</v>
      </c>
      <c r="S114" s="82"/>
      <c r="T114" t="e">
        <f t="shared" si="7"/>
        <v>#N/A</v>
      </c>
    </row>
    <row r="115" spans="1:20" ht="12.75">
      <c r="A115" t="s">
        <v>533</v>
      </c>
      <c r="B115" t="s">
        <v>725</v>
      </c>
      <c r="C115" t="s">
        <v>0</v>
      </c>
      <c r="D115" t="s">
        <v>23</v>
      </c>
      <c r="E115" s="80"/>
      <c r="F115" s="81">
        <f t="shared" si="6"/>
        <v>115</v>
      </c>
      <c r="S115" s="82"/>
      <c r="T115" t="e">
        <f t="shared" si="7"/>
        <v>#N/A</v>
      </c>
    </row>
    <row r="116" spans="1:20" ht="12.75">
      <c r="A116" t="s">
        <v>534</v>
      </c>
      <c r="B116" t="s">
        <v>726</v>
      </c>
      <c r="C116" t="s">
        <v>0</v>
      </c>
      <c r="D116" t="s">
        <v>23</v>
      </c>
      <c r="E116" s="80"/>
      <c r="F116" s="81">
        <f t="shared" si="6"/>
        <v>115</v>
      </c>
      <c r="S116" s="82"/>
      <c r="T116" t="e">
        <f t="shared" si="7"/>
        <v>#N/A</v>
      </c>
    </row>
    <row r="117" spans="1:20" ht="12.75">
      <c r="A117" t="s">
        <v>535</v>
      </c>
      <c r="B117" t="s">
        <v>727</v>
      </c>
      <c r="C117" t="s">
        <v>0</v>
      </c>
      <c r="D117" t="s">
        <v>23</v>
      </c>
      <c r="E117" s="80"/>
      <c r="F117" s="81">
        <f t="shared" si="6"/>
        <v>115</v>
      </c>
      <c r="S117" s="82"/>
      <c r="T117" t="e">
        <f t="shared" si="7"/>
        <v>#N/A</v>
      </c>
    </row>
    <row r="118" spans="1:20" ht="12.75">
      <c r="A118" t="s">
        <v>536</v>
      </c>
      <c r="B118" t="s">
        <v>728</v>
      </c>
      <c r="C118" t="s">
        <v>0</v>
      </c>
      <c r="D118" t="s">
        <v>23</v>
      </c>
      <c r="E118" s="80"/>
      <c r="F118" s="81">
        <f t="shared" si="6"/>
        <v>115</v>
      </c>
      <c r="S118" s="82"/>
      <c r="T118" t="e">
        <f t="shared" si="7"/>
        <v>#N/A</v>
      </c>
    </row>
    <row r="119" spans="1:20" ht="12.75">
      <c r="A119" t="s">
        <v>537</v>
      </c>
      <c r="B119" t="s">
        <v>729</v>
      </c>
      <c r="C119" t="s">
        <v>0</v>
      </c>
      <c r="D119" t="s">
        <v>23</v>
      </c>
      <c r="E119" s="80"/>
      <c r="F119" s="81">
        <f t="shared" si="6"/>
        <v>115</v>
      </c>
      <c r="S119" s="82"/>
      <c r="T119" t="e">
        <f t="shared" si="7"/>
        <v>#N/A</v>
      </c>
    </row>
    <row r="120" spans="1:20" ht="12.75">
      <c r="A120" t="s">
        <v>538</v>
      </c>
      <c r="B120" t="s">
        <v>730</v>
      </c>
      <c r="C120" t="s">
        <v>0</v>
      </c>
      <c r="D120" t="s">
        <v>23</v>
      </c>
      <c r="E120" s="80"/>
      <c r="F120" s="81">
        <f t="shared" si="6"/>
        <v>115</v>
      </c>
      <c r="S120" s="82"/>
      <c r="T120" t="e">
        <f t="shared" si="7"/>
        <v>#N/A</v>
      </c>
    </row>
    <row r="121" spans="1:20" ht="12.75">
      <c r="A121" t="s">
        <v>539</v>
      </c>
      <c r="B121" t="s">
        <v>731</v>
      </c>
      <c r="C121" t="s">
        <v>0</v>
      </c>
      <c r="D121" t="s">
        <v>23</v>
      </c>
      <c r="E121" s="80"/>
      <c r="F121" s="81">
        <f t="shared" si="6"/>
        <v>115</v>
      </c>
      <c r="S121" s="82"/>
      <c r="T121" t="e">
        <f t="shared" si="7"/>
        <v>#N/A</v>
      </c>
    </row>
    <row r="122" spans="1:20" ht="12.75">
      <c r="A122" t="s">
        <v>540</v>
      </c>
      <c r="B122" t="s">
        <v>732</v>
      </c>
      <c r="C122" t="s">
        <v>0</v>
      </c>
      <c r="D122" t="s">
        <v>23</v>
      </c>
      <c r="E122" s="80"/>
      <c r="F122" s="81">
        <f t="shared" si="6"/>
        <v>115</v>
      </c>
      <c r="S122" s="82"/>
      <c r="T122" t="e">
        <f t="shared" si="7"/>
        <v>#N/A</v>
      </c>
    </row>
    <row r="123" spans="1:20" ht="12.75">
      <c r="A123" t="s">
        <v>541</v>
      </c>
      <c r="B123" t="s">
        <v>733</v>
      </c>
      <c r="C123" t="s">
        <v>0</v>
      </c>
      <c r="D123" t="s">
        <v>23</v>
      </c>
      <c r="E123" s="80"/>
      <c r="F123" s="81">
        <f t="shared" si="6"/>
        <v>115</v>
      </c>
      <c r="S123" s="82"/>
      <c r="T123" t="e">
        <f t="shared" si="7"/>
        <v>#N/A</v>
      </c>
    </row>
    <row r="124" spans="1:20" ht="12.75">
      <c r="A124" t="s">
        <v>542</v>
      </c>
      <c r="B124" t="s">
        <v>734</v>
      </c>
      <c r="C124" t="s">
        <v>0</v>
      </c>
      <c r="D124" t="s">
        <v>23</v>
      </c>
      <c r="E124" s="80"/>
      <c r="F124" s="81">
        <f t="shared" si="6"/>
        <v>115</v>
      </c>
      <c r="S124" s="82"/>
      <c r="T124" t="e">
        <f t="shared" si="7"/>
        <v>#N/A</v>
      </c>
    </row>
    <row r="125" spans="1:20" ht="12.75">
      <c r="A125" t="s">
        <v>543</v>
      </c>
      <c r="B125" t="s">
        <v>735</v>
      </c>
      <c r="C125" t="s">
        <v>0</v>
      </c>
      <c r="D125" t="s">
        <v>23</v>
      </c>
      <c r="E125" s="80"/>
      <c r="F125" s="81">
        <f t="shared" si="6"/>
        <v>115</v>
      </c>
      <c r="S125" s="82"/>
      <c r="T125" t="e">
        <f t="shared" si="7"/>
        <v>#N/A</v>
      </c>
    </row>
    <row r="126" spans="1:20" ht="12.75">
      <c r="A126" t="s">
        <v>544</v>
      </c>
      <c r="B126" t="s">
        <v>736</v>
      </c>
      <c r="C126" t="s">
        <v>0</v>
      </c>
      <c r="D126" t="s">
        <v>23</v>
      </c>
      <c r="E126" s="80"/>
      <c r="F126" s="81">
        <f t="shared" si="6"/>
        <v>115</v>
      </c>
      <c r="S126" s="82"/>
      <c r="T126" t="e">
        <f t="shared" si="7"/>
        <v>#N/A</v>
      </c>
    </row>
    <row r="127" spans="1:20" ht="12.75">
      <c r="A127" t="s">
        <v>545</v>
      </c>
      <c r="B127" t="s">
        <v>737</v>
      </c>
      <c r="C127" t="s">
        <v>0</v>
      </c>
      <c r="D127" t="s">
        <v>23</v>
      </c>
      <c r="E127" s="80"/>
      <c r="F127" s="81">
        <f t="shared" si="6"/>
        <v>115</v>
      </c>
      <c r="S127" s="82"/>
      <c r="T127" t="e">
        <f t="shared" si="7"/>
        <v>#N/A</v>
      </c>
    </row>
    <row r="128" spans="1:20" ht="12.75">
      <c r="A128" t="s">
        <v>546</v>
      </c>
      <c r="B128" t="s">
        <v>738</v>
      </c>
      <c r="C128" t="s">
        <v>0</v>
      </c>
      <c r="D128" t="s">
        <v>23</v>
      </c>
      <c r="E128" s="80"/>
      <c r="F128" s="81">
        <f t="shared" si="6"/>
        <v>115</v>
      </c>
      <c r="S128" s="82"/>
      <c r="T128" t="e">
        <f t="shared" si="7"/>
        <v>#N/A</v>
      </c>
    </row>
    <row r="129" spans="1:20" ht="12.75">
      <c r="A129" t="s">
        <v>547</v>
      </c>
      <c r="B129" t="s">
        <v>739</v>
      </c>
      <c r="C129" t="s">
        <v>0</v>
      </c>
      <c r="D129" t="s">
        <v>23</v>
      </c>
      <c r="E129" s="80"/>
      <c r="F129" s="81">
        <f t="shared" si="6"/>
        <v>115</v>
      </c>
      <c r="S129" s="82"/>
      <c r="T129" t="e">
        <f t="shared" si="7"/>
        <v>#N/A</v>
      </c>
    </row>
    <row r="130" spans="1:20" ht="12.75">
      <c r="A130" t="s">
        <v>548</v>
      </c>
      <c r="B130" t="s">
        <v>740</v>
      </c>
      <c r="C130" t="s">
        <v>0</v>
      </c>
      <c r="D130" t="s">
        <v>23</v>
      </c>
      <c r="E130" s="80"/>
      <c r="F130" s="81">
        <f aca="true" t="shared" si="8" ref="F130:F161">INT((DATE(endyear,12,31)-E130)/365.25)</f>
        <v>115</v>
      </c>
      <c r="S130" s="82"/>
      <c r="T130" t="e">
        <f aca="true" t="shared" si="9" ref="T130:T161">INDEX(ddRegistrationFee,MATCH(S130,ddRegistrationCat,0))</f>
        <v>#N/A</v>
      </c>
    </row>
    <row r="131" spans="1:20" ht="12.75">
      <c r="A131" t="s">
        <v>549</v>
      </c>
      <c r="B131" t="s">
        <v>741</v>
      </c>
      <c r="C131" t="s">
        <v>0</v>
      </c>
      <c r="D131" t="s">
        <v>23</v>
      </c>
      <c r="E131" s="80"/>
      <c r="F131" s="81">
        <f t="shared" si="8"/>
        <v>115</v>
      </c>
      <c r="S131" s="82"/>
      <c r="T131" t="e">
        <f t="shared" si="9"/>
        <v>#N/A</v>
      </c>
    </row>
    <row r="132" spans="1:20" ht="12.75">
      <c r="A132" t="s">
        <v>550</v>
      </c>
      <c r="B132" t="s">
        <v>742</v>
      </c>
      <c r="C132" t="s">
        <v>0</v>
      </c>
      <c r="D132" t="s">
        <v>23</v>
      </c>
      <c r="E132" s="80"/>
      <c r="F132" s="81">
        <f t="shared" si="8"/>
        <v>115</v>
      </c>
      <c r="S132" s="82"/>
      <c r="T132" t="e">
        <f t="shared" si="9"/>
        <v>#N/A</v>
      </c>
    </row>
    <row r="133" spans="1:20" ht="12.75">
      <c r="A133" t="s">
        <v>551</v>
      </c>
      <c r="B133" t="s">
        <v>743</v>
      </c>
      <c r="C133" t="s">
        <v>0</v>
      </c>
      <c r="D133" t="s">
        <v>23</v>
      </c>
      <c r="E133" s="80"/>
      <c r="F133" s="81">
        <f t="shared" si="8"/>
        <v>115</v>
      </c>
      <c r="S133" s="82"/>
      <c r="T133" t="e">
        <f t="shared" si="9"/>
        <v>#N/A</v>
      </c>
    </row>
    <row r="134" spans="1:20" ht="12.75">
      <c r="A134" t="s">
        <v>552</v>
      </c>
      <c r="B134" t="s">
        <v>744</v>
      </c>
      <c r="C134" t="s">
        <v>0</v>
      </c>
      <c r="D134" t="s">
        <v>23</v>
      </c>
      <c r="E134" s="80"/>
      <c r="F134" s="81">
        <f t="shared" si="8"/>
        <v>115</v>
      </c>
      <c r="S134" s="82"/>
      <c r="T134" t="e">
        <f t="shared" si="9"/>
        <v>#N/A</v>
      </c>
    </row>
    <row r="135" spans="1:20" ht="12.75">
      <c r="A135" t="s">
        <v>553</v>
      </c>
      <c r="B135" t="s">
        <v>745</v>
      </c>
      <c r="C135" t="s">
        <v>0</v>
      </c>
      <c r="D135" t="s">
        <v>23</v>
      </c>
      <c r="E135" s="80"/>
      <c r="F135" s="81">
        <f t="shared" si="8"/>
        <v>115</v>
      </c>
      <c r="S135" s="82"/>
      <c r="T135" t="e">
        <f t="shared" si="9"/>
        <v>#N/A</v>
      </c>
    </row>
    <row r="136" spans="1:20" ht="12.75">
      <c r="A136" t="s">
        <v>554</v>
      </c>
      <c r="B136" t="s">
        <v>746</v>
      </c>
      <c r="C136" t="s">
        <v>0</v>
      </c>
      <c r="D136" t="s">
        <v>23</v>
      </c>
      <c r="E136" s="80"/>
      <c r="F136" s="81">
        <f t="shared" si="8"/>
        <v>115</v>
      </c>
      <c r="S136" s="82"/>
      <c r="T136" t="e">
        <f t="shared" si="9"/>
        <v>#N/A</v>
      </c>
    </row>
    <row r="137" spans="1:20" ht="12.75">
      <c r="A137" t="s">
        <v>555</v>
      </c>
      <c r="B137" t="s">
        <v>747</v>
      </c>
      <c r="C137" t="s">
        <v>0</v>
      </c>
      <c r="D137" t="s">
        <v>23</v>
      </c>
      <c r="E137" s="80"/>
      <c r="F137" s="81">
        <f t="shared" si="8"/>
        <v>115</v>
      </c>
      <c r="S137" s="82"/>
      <c r="T137" t="e">
        <f t="shared" si="9"/>
        <v>#N/A</v>
      </c>
    </row>
    <row r="138" spans="1:20" ht="12.75">
      <c r="A138" t="s">
        <v>556</v>
      </c>
      <c r="B138" t="s">
        <v>748</v>
      </c>
      <c r="C138" t="s">
        <v>0</v>
      </c>
      <c r="D138" t="s">
        <v>23</v>
      </c>
      <c r="E138" s="80"/>
      <c r="F138" s="81">
        <f t="shared" si="8"/>
        <v>115</v>
      </c>
      <c r="S138" s="82"/>
      <c r="T138" t="e">
        <f t="shared" si="9"/>
        <v>#N/A</v>
      </c>
    </row>
    <row r="139" spans="1:20" ht="12.75">
      <c r="A139" t="s">
        <v>557</v>
      </c>
      <c r="B139" t="s">
        <v>749</v>
      </c>
      <c r="C139" t="s">
        <v>0</v>
      </c>
      <c r="D139" t="s">
        <v>23</v>
      </c>
      <c r="E139" s="80"/>
      <c r="F139" s="81">
        <f t="shared" si="8"/>
        <v>115</v>
      </c>
      <c r="S139" s="82"/>
      <c r="T139" t="e">
        <f t="shared" si="9"/>
        <v>#N/A</v>
      </c>
    </row>
    <row r="140" spans="1:20" ht="12.75">
      <c r="A140" t="s">
        <v>558</v>
      </c>
      <c r="B140" t="s">
        <v>750</v>
      </c>
      <c r="C140" t="s">
        <v>0</v>
      </c>
      <c r="D140" t="s">
        <v>23</v>
      </c>
      <c r="E140" s="80"/>
      <c r="F140" s="81">
        <f t="shared" si="8"/>
        <v>115</v>
      </c>
      <c r="S140" s="82"/>
      <c r="T140" t="e">
        <f t="shared" si="9"/>
        <v>#N/A</v>
      </c>
    </row>
    <row r="141" spans="1:20" ht="12.75">
      <c r="A141" t="s">
        <v>559</v>
      </c>
      <c r="B141" t="s">
        <v>751</v>
      </c>
      <c r="C141" t="s">
        <v>0</v>
      </c>
      <c r="D141" t="s">
        <v>23</v>
      </c>
      <c r="E141" s="80"/>
      <c r="F141" s="81">
        <f t="shared" si="8"/>
        <v>115</v>
      </c>
      <c r="S141" s="82"/>
      <c r="T141" t="e">
        <f t="shared" si="9"/>
        <v>#N/A</v>
      </c>
    </row>
    <row r="142" spans="1:20" ht="12.75">
      <c r="A142" t="s">
        <v>560</v>
      </c>
      <c r="B142" t="s">
        <v>752</v>
      </c>
      <c r="C142" t="s">
        <v>0</v>
      </c>
      <c r="D142" t="s">
        <v>23</v>
      </c>
      <c r="E142" s="80"/>
      <c r="F142" s="81">
        <f t="shared" si="8"/>
        <v>115</v>
      </c>
      <c r="S142" s="82"/>
      <c r="T142" t="e">
        <f t="shared" si="9"/>
        <v>#N/A</v>
      </c>
    </row>
    <row r="143" spans="1:20" ht="12.75">
      <c r="A143" t="s">
        <v>561</v>
      </c>
      <c r="B143" t="s">
        <v>753</v>
      </c>
      <c r="C143" t="s">
        <v>0</v>
      </c>
      <c r="D143" t="s">
        <v>23</v>
      </c>
      <c r="E143" s="80"/>
      <c r="F143" s="81">
        <f t="shared" si="8"/>
        <v>115</v>
      </c>
      <c r="S143" s="82"/>
      <c r="T143" t="e">
        <f t="shared" si="9"/>
        <v>#N/A</v>
      </c>
    </row>
    <row r="144" spans="1:20" ht="12.75">
      <c r="A144" t="s">
        <v>562</v>
      </c>
      <c r="B144" t="s">
        <v>754</v>
      </c>
      <c r="C144" t="s">
        <v>0</v>
      </c>
      <c r="D144" t="s">
        <v>23</v>
      </c>
      <c r="E144" s="80"/>
      <c r="F144" s="81">
        <f t="shared" si="8"/>
        <v>115</v>
      </c>
      <c r="S144" s="82"/>
      <c r="T144" t="e">
        <f t="shared" si="9"/>
        <v>#N/A</v>
      </c>
    </row>
    <row r="145" spans="1:20" ht="12.75">
      <c r="A145" t="s">
        <v>563</v>
      </c>
      <c r="B145" t="s">
        <v>755</v>
      </c>
      <c r="C145" t="s">
        <v>0</v>
      </c>
      <c r="D145" t="s">
        <v>23</v>
      </c>
      <c r="E145" s="80"/>
      <c r="F145" s="81">
        <f t="shared" si="8"/>
        <v>115</v>
      </c>
      <c r="S145" s="82"/>
      <c r="T145" t="e">
        <f t="shared" si="9"/>
        <v>#N/A</v>
      </c>
    </row>
    <row r="146" spans="1:20" ht="12.75">
      <c r="A146" t="s">
        <v>564</v>
      </c>
      <c r="B146" t="s">
        <v>756</v>
      </c>
      <c r="C146" t="s">
        <v>0</v>
      </c>
      <c r="D146" t="s">
        <v>23</v>
      </c>
      <c r="E146" s="80"/>
      <c r="F146" s="81">
        <f t="shared" si="8"/>
        <v>115</v>
      </c>
      <c r="S146" s="82"/>
      <c r="T146" t="e">
        <f t="shared" si="9"/>
        <v>#N/A</v>
      </c>
    </row>
    <row r="147" spans="1:20" ht="12.75">
      <c r="A147" t="s">
        <v>565</v>
      </c>
      <c r="B147" t="s">
        <v>757</v>
      </c>
      <c r="C147" t="s">
        <v>0</v>
      </c>
      <c r="D147" t="s">
        <v>23</v>
      </c>
      <c r="E147" s="80"/>
      <c r="F147" s="81">
        <f t="shared" si="8"/>
        <v>115</v>
      </c>
      <c r="S147" s="82"/>
      <c r="T147" t="e">
        <f t="shared" si="9"/>
        <v>#N/A</v>
      </c>
    </row>
    <row r="148" spans="1:20" ht="12.75">
      <c r="A148" t="s">
        <v>566</v>
      </c>
      <c r="B148" t="s">
        <v>758</v>
      </c>
      <c r="C148" t="s">
        <v>0</v>
      </c>
      <c r="D148" t="s">
        <v>23</v>
      </c>
      <c r="E148" s="80"/>
      <c r="F148" s="81">
        <f t="shared" si="8"/>
        <v>115</v>
      </c>
      <c r="S148" s="82"/>
      <c r="T148" t="e">
        <f t="shared" si="9"/>
        <v>#N/A</v>
      </c>
    </row>
    <row r="149" spans="1:20" ht="12.75">
      <c r="A149" t="s">
        <v>567</v>
      </c>
      <c r="B149" t="s">
        <v>759</v>
      </c>
      <c r="C149" t="s">
        <v>0</v>
      </c>
      <c r="D149" t="s">
        <v>23</v>
      </c>
      <c r="E149" s="80"/>
      <c r="F149" s="81">
        <f t="shared" si="8"/>
        <v>115</v>
      </c>
      <c r="S149" s="82"/>
      <c r="T149" t="e">
        <f t="shared" si="9"/>
        <v>#N/A</v>
      </c>
    </row>
    <row r="150" spans="1:20" ht="12.75">
      <c r="A150" t="s">
        <v>568</v>
      </c>
      <c r="B150" t="s">
        <v>760</v>
      </c>
      <c r="C150" t="s">
        <v>0</v>
      </c>
      <c r="D150" t="s">
        <v>23</v>
      </c>
      <c r="E150" s="80"/>
      <c r="F150" s="81">
        <f t="shared" si="8"/>
        <v>115</v>
      </c>
      <c r="S150" s="82"/>
      <c r="T150" t="e">
        <f t="shared" si="9"/>
        <v>#N/A</v>
      </c>
    </row>
    <row r="151" spans="1:20" ht="12.75">
      <c r="A151" t="s">
        <v>569</v>
      </c>
      <c r="B151" t="s">
        <v>761</v>
      </c>
      <c r="C151" t="s">
        <v>0</v>
      </c>
      <c r="D151" t="s">
        <v>23</v>
      </c>
      <c r="E151" s="80"/>
      <c r="F151" s="81">
        <f t="shared" si="8"/>
        <v>115</v>
      </c>
      <c r="S151" s="82"/>
      <c r="T151" t="e">
        <f t="shared" si="9"/>
        <v>#N/A</v>
      </c>
    </row>
    <row r="152" spans="1:20" ht="12.75">
      <c r="A152" t="s">
        <v>570</v>
      </c>
      <c r="B152" t="s">
        <v>762</v>
      </c>
      <c r="C152" t="s">
        <v>0</v>
      </c>
      <c r="D152" t="s">
        <v>23</v>
      </c>
      <c r="E152" s="80"/>
      <c r="F152" s="81">
        <f t="shared" si="8"/>
        <v>115</v>
      </c>
      <c r="S152" s="82"/>
      <c r="T152" t="e">
        <f t="shared" si="9"/>
        <v>#N/A</v>
      </c>
    </row>
    <row r="153" spans="1:20" ht="12.75">
      <c r="A153" t="s">
        <v>571</v>
      </c>
      <c r="B153" t="s">
        <v>763</v>
      </c>
      <c r="C153" t="s">
        <v>0</v>
      </c>
      <c r="D153" t="s">
        <v>23</v>
      </c>
      <c r="E153" s="80"/>
      <c r="F153" s="81">
        <f t="shared" si="8"/>
        <v>115</v>
      </c>
      <c r="S153" s="82"/>
      <c r="T153" t="e">
        <f t="shared" si="9"/>
        <v>#N/A</v>
      </c>
    </row>
    <row r="154" spans="1:20" ht="12.75">
      <c r="A154" t="s">
        <v>572</v>
      </c>
      <c r="B154" t="s">
        <v>764</v>
      </c>
      <c r="C154" t="s">
        <v>0</v>
      </c>
      <c r="D154" t="s">
        <v>23</v>
      </c>
      <c r="E154" s="80"/>
      <c r="F154" s="81">
        <f t="shared" si="8"/>
        <v>115</v>
      </c>
      <c r="S154" s="82"/>
      <c r="T154" t="e">
        <f t="shared" si="9"/>
        <v>#N/A</v>
      </c>
    </row>
    <row r="155" spans="1:20" ht="12.75">
      <c r="A155" t="s">
        <v>573</v>
      </c>
      <c r="B155" t="s">
        <v>765</v>
      </c>
      <c r="C155" t="s">
        <v>0</v>
      </c>
      <c r="D155" t="s">
        <v>23</v>
      </c>
      <c r="E155" s="80"/>
      <c r="F155" s="81">
        <f t="shared" si="8"/>
        <v>115</v>
      </c>
      <c r="S155" s="82"/>
      <c r="T155" t="e">
        <f t="shared" si="9"/>
        <v>#N/A</v>
      </c>
    </row>
    <row r="156" spans="1:20" ht="12.75">
      <c r="A156" t="s">
        <v>574</v>
      </c>
      <c r="B156" t="s">
        <v>766</v>
      </c>
      <c r="C156" t="s">
        <v>0</v>
      </c>
      <c r="D156" t="s">
        <v>23</v>
      </c>
      <c r="E156" s="80"/>
      <c r="F156" s="81">
        <f t="shared" si="8"/>
        <v>115</v>
      </c>
      <c r="S156" s="82"/>
      <c r="T156" t="e">
        <f t="shared" si="9"/>
        <v>#N/A</v>
      </c>
    </row>
    <row r="157" spans="1:20" ht="12.75">
      <c r="A157" t="s">
        <v>575</v>
      </c>
      <c r="B157" t="s">
        <v>767</v>
      </c>
      <c r="C157" t="s">
        <v>0</v>
      </c>
      <c r="D157" t="s">
        <v>23</v>
      </c>
      <c r="E157" s="80"/>
      <c r="F157" s="81">
        <f t="shared" si="8"/>
        <v>115</v>
      </c>
      <c r="S157" s="82"/>
      <c r="T157" t="e">
        <f t="shared" si="9"/>
        <v>#N/A</v>
      </c>
    </row>
    <row r="158" spans="1:20" ht="12.75">
      <c r="A158" t="s">
        <v>576</v>
      </c>
      <c r="B158" t="s">
        <v>768</v>
      </c>
      <c r="C158" t="s">
        <v>0</v>
      </c>
      <c r="D158" t="s">
        <v>23</v>
      </c>
      <c r="E158" s="80"/>
      <c r="F158" s="81">
        <f t="shared" si="8"/>
        <v>115</v>
      </c>
      <c r="S158" s="82"/>
      <c r="T158" t="e">
        <f t="shared" si="9"/>
        <v>#N/A</v>
      </c>
    </row>
    <row r="159" spans="1:20" ht="12.75">
      <c r="A159" t="s">
        <v>577</v>
      </c>
      <c r="B159" t="s">
        <v>769</v>
      </c>
      <c r="C159" t="s">
        <v>0</v>
      </c>
      <c r="D159" t="s">
        <v>23</v>
      </c>
      <c r="E159" s="80"/>
      <c r="F159" s="81">
        <f t="shared" si="8"/>
        <v>115</v>
      </c>
      <c r="S159" s="82"/>
      <c r="T159" t="e">
        <f t="shared" si="9"/>
        <v>#N/A</v>
      </c>
    </row>
    <row r="160" spans="1:20" ht="12.75">
      <c r="A160" t="s">
        <v>578</v>
      </c>
      <c r="B160" t="s">
        <v>770</v>
      </c>
      <c r="C160" t="s">
        <v>0</v>
      </c>
      <c r="D160" t="s">
        <v>23</v>
      </c>
      <c r="E160" s="80"/>
      <c r="F160" s="81">
        <f t="shared" si="8"/>
        <v>115</v>
      </c>
      <c r="S160" s="82"/>
      <c r="T160" t="e">
        <f t="shared" si="9"/>
        <v>#N/A</v>
      </c>
    </row>
    <row r="161" spans="1:20" ht="12.75">
      <c r="A161" t="s">
        <v>579</v>
      </c>
      <c r="B161" t="s">
        <v>771</v>
      </c>
      <c r="C161" t="s">
        <v>0</v>
      </c>
      <c r="D161" t="s">
        <v>23</v>
      </c>
      <c r="E161" s="80"/>
      <c r="F161" s="81">
        <f t="shared" si="8"/>
        <v>115</v>
      </c>
      <c r="S161" s="82"/>
      <c r="T161" t="e">
        <f t="shared" si="9"/>
        <v>#N/A</v>
      </c>
    </row>
    <row r="162" spans="1:20" ht="12.75">
      <c r="A162" t="s">
        <v>580</v>
      </c>
      <c r="B162" t="s">
        <v>772</v>
      </c>
      <c r="C162" t="s">
        <v>0</v>
      </c>
      <c r="D162" t="s">
        <v>23</v>
      </c>
      <c r="E162" s="80"/>
      <c r="F162" s="81">
        <f aca="true" t="shared" si="10" ref="F162:F193">INT((DATE(endyear,12,31)-E162)/365.25)</f>
        <v>115</v>
      </c>
      <c r="S162" s="82"/>
      <c r="T162" t="e">
        <f aca="true" t="shared" si="11" ref="T162:T193">INDEX(ddRegistrationFee,MATCH(S162,ddRegistrationCat,0))</f>
        <v>#N/A</v>
      </c>
    </row>
    <row r="163" spans="1:20" ht="12.75">
      <c r="A163" t="s">
        <v>581</v>
      </c>
      <c r="B163" t="s">
        <v>773</v>
      </c>
      <c r="C163" t="s">
        <v>0</v>
      </c>
      <c r="D163" t="s">
        <v>23</v>
      </c>
      <c r="E163" s="80"/>
      <c r="F163" s="81">
        <f t="shared" si="10"/>
        <v>115</v>
      </c>
      <c r="S163" s="82"/>
      <c r="T163" t="e">
        <f t="shared" si="11"/>
        <v>#N/A</v>
      </c>
    </row>
    <row r="164" spans="1:20" ht="12.75">
      <c r="A164" t="s">
        <v>582</v>
      </c>
      <c r="B164" t="s">
        <v>774</v>
      </c>
      <c r="C164" t="s">
        <v>0</v>
      </c>
      <c r="D164" t="s">
        <v>23</v>
      </c>
      <c r="E164" s="80"/>
      <c r="F164" s="81">
        <f t="shared" si="10"/>
        <v>115</v>
      </c>
      <c r="S164" s="82"/>
      <c r="T164" t="e">
        <f t="shared" si="11"/>
        <v>#N/A</v>
      </c>
    </row>
    <row r="165" spans="1:20" ht="12.75">
      <c r="A165" t="s">
        <v>583</v>
      </c>
      <c r="B165" t="s">
        <v>775</v>
      </c>
      <c r="C165" t="s">
        <v>0</v>
      </c>
      <c r="D165" t="s">
        <v>23</v>
      </c>
      <c r="E165" s="80"/>
      <c r="F165" s="81">
        <f t="shared" si="10"/>
        <v>115</v>
      </c>
      <c r="S165" s="82"/>
      <c r="T165" t="e">
        <f t="shared" si="11"/>
        <v>#N/A</v>
      </c>
    </row>
    <row r="166" spans="1:20" ht="12.75">
      <c r="A166" t="s">
        <v>584</v>
      </c>
      <c r="B166" t="s">
        <v>776</v>
      </c>
      <c r="C166" t="s">
        <v>0</v>
      </c>
      <c r="D166" t="s">
        <v>23</v>
      </c>
      <c r="E166" s="80"/>
      <c r="F166" s="81">
        <f t="shared" si="10"/>
        <v>115</v>
      </c>
      <c r="S166" s="82"/>
      <c r="T166" t="e">
        <f t="shared" si="11"/>
        <v>#N/A</v>
      </c>
    </row>
    <row r="167" spans="1:20" ht="12.75">
      <c r="A167" t="s">
        <v>585</v>
      </c>
      <c r="B167" t="s">
        <v>777</v>
      </c>
      <c r="C167" t="s">
        <v>0</v>
      </c>
      <c r="D167" t="s">
        <v>23</v>
      </c>
      <c r="E167" s="80"/>
      <c r="F167" s="81">
        <f t="shared" si="10"/>
        <v>115</v>
      </c>
      <c r="S167" s="82"/>
      <c r="T167" t="e">
        <f t="shared" si="11"/>
        <v>#N/A</v>
      </c>
    </row>
    <row r="168" spans="1:20" ht="12.75">
      <c r="A168" t="s">
        <v>586</v>
      </c>
      <c r="B168" t="s">
        <v>778</v>
      </c>
      <c r="C168" t="s">
        <v>0</v>
      </c>
      <c r="D168" t="s">
        <v>23</v>
      </c>
      <c r="E168" s="80"/>
      <c r="F168" s="81">
        <f t="shared" si="10"/>
        <v>115</v>
      </c>
      <c r="S168" s="82"/>
      <c r="T168" t="e">
        <f t="shared" si="11"/>
        <v>#N/A</v>
      </c>
    </row>
    <row r="169" spans="1:20" ht="12.75">
      <c r="A169" t="s">
        <v>587</v>
      </c>
      <c r="B169" t="s">
        <v>779</v>
      </c>
      <c r="C169" t="s">
        <v>0</v>
      </c>
      <c r="D169" t="s">
        <v>23</v>
      </c>
      <c r="E169" s="80"/>
      <c r="F169" s="81">
        <f t="shared" si="10"/>
        <v>115</v>
      </c>
      <c r="S169" s="82"/>
      <c r="T169" t="e">
        <f t="shared" si="11"/>
        <v>#N/A</v>
      </c>
    </row>
    <row r="170" spans="1:20" ht="12.75">
      <c r="A170" t="s">
        <v>588</v>
      </c>
      <c r="B170" t="s">
        <v>780</v>
      </c>
      <c r="C170" t="s">
        <v>0</v>
      </c>
      <c r="D170" t="s">
        <v>23</v>
      </c>
      <c r="E170" s="80"/>
      <c r="F170" s="81">
        <f t="shared" si="10"/>
        <v>115</v>
      </c>
      <c r="S170" s="82"/>
      <c r="T170" t="e">
        <f t="shared" si="11"/>
        <v>#N/A</v>
      </c>
    </row>
    <row r="171" spans="1:20" ht="12.75">
      <c r="A171" t="s">
        <v>589</v>
      </c>
      <c r="B171" t="s">
        <v>781</v>
      </c>
      <c r="C171" t="s">
        <v>0</v>
      </c>
      <c r="D171" t="s">
        <v>23</v>
      </c>
      <c r="E171" s="80"/>
      <c r="F171" s="81">
        <f t="shared" si="10"/>
        <v>115</v>
      </c>
      <c r="S171" s="82"/>
      <c r="T171" t="e">
        <f t="shared" si="11"/>
        <v>#N/A</v>
      </c>
    </row>
    <row r="172" spans="1:20" ht="12.75">
      <c r="A172" t="s">
        <v>590</v>
      </c>
      <c r="B172" t="s">
        <v>782</v>
      </c>
      <c r="C172" t="s">
        <v>0</v>
      </c>
      <c r="D172" t="s">
        <v>23</v>
      </c>
      <c r="E172" s="80"/>
      <c r="F172" s="81">
        <f t="shared" si="10"/>
        <v>115</v>
      </c>
      <c r="S172" s="82"/>
      <c r="T172" t="e">
        <f t="shared" si="11"/>
        <v>#N/A</v>
      </c>
    </row>
    <row r="173" spans="1:20" ht="12.75">
      <c r="A173" t="s">
        <v>591</v>
      </c>
      <c r="B173" t="s">
        <v>783</v>
      </c>
      <c r="C173" t="s">
        <v>0</v>
      </c>
      <c r="D173" t="s">
        <v>23</v>
      </c>
      <c r="E173" s="80"/>
      <c r="F173" s="81">
        <f t="shared" si="10"/>
        <v>115</v>
      </c>
      <c r="S173" s="82"/>
      <c r="T173" t="e">
        <f t="shared" si="11"/>
        <v>#N/A</v>
      </c>
    </row>
    <row r="174" spans="1:20" ht="12.75">
      <c r="A174" t="s">
        <v>592</v>
      </c>
      <c r="B174" t="s">
        <v>784</v>
      </c>
      <c r="C174" t="s">
        <v>0</v>
      </c>
      <c r="D174" t="s">
        <v>23</v>
      </c>
      <c r="E174" s="80"/>
      <c r="F174" s="81">
        <f t="shared" si="10"/>
        <v>115</v>
      </c>
      <c r="S174" s="82"/>
      <c r="T174" t="e">
        <f t="shared" si="11"/>
        <v>#N/A</v>
      </c>
    </row>
    <row r="175" spans="1:20" ht="12.75">
      <c r="A175" t="s">
        <v>593</v>
      </c>
      <c r="B175" t="s">
        <v>785</v>
      </c>
      <c r="C175" t="s">
        <v>0</v>
      </c>
      <c r="D175" t="s">
        <v>23</v>
      </c>
      <c r="E175" s="80"/>
      <c r="F175" s="81">
        <f t="shared" si="10"/>
        <v>115</v>
      </c>
      <c r="S175" s="82"/>
      <c r="T175" t="e">
        <f t="shared" si="11"/>
        <v>#N/A</v>
      </c>
    </row>
    <row r="176" spans="1:20" ht="12.75">
      <c r="A176" t="s">
        <v>594</v>
      </c>
      <c r="B176" t="s">
        <v>786</v>
      </c>
      <c r="C176" t="s">
        <v>0</v>
      </c>
      <c r="D176" t="s">
        <v>23</v>
      </c>
      <c r="E176" s="80"/>
      <c r="F176" s="81">
        <f t="shared" si="10"/>
        <v>115</v>
      </c>
      <c r="S176" s="82"/>
      <c r="T176" t="e">
        <f t="shared" si="11"/>
        <v>#N/A</v>
      </c>
    </row>
    <row r="177" spans="1:20" ht="12.75">
      <c r="A177" t="s">
        <v>595</v>
      </c>
      <c r="B177" t="s">
        <v>787</v>
      </c>
      <c r="C177" t="s">
        <v>0</v>
      </c>
      <c r="D177" t="s">
        <v>23</v>
      </c>
      <c r="E177" s="80"/>
      <c r="F177" s="81">
        <f t="shared" si="10"/>
        <v>115</v>
      </c>
      <c r="S177" s="82"/>
      <c r="T177" t="e">
        <f t="shared" si="11"/>
        <v>#N/A</v>
      </c>
    </row>
    <row r="178" spans="1:20" ht="12.75">
      <c r="A178" t="s">
        <v>596</v>
      </c>
      <c r="B178" t="s">
        <v>788</v>
      </c>
      <c r="C178" t="s">
        <v>0</v>
      </c>
      <c r="D178" t="s">
        <v>23</v>
      </c>
      <c r="E178" s="80"/>
      <c r="F178" s="81">
        <f t="shared" si="10"/>
        <v>115</v>
      </c>
      <c r="S178" s="82"/>
      <c r="T178" t="e">
        <f t="shared" si="11"/>
        <v>#N/A</v>
      </c>
    </row>
    <row r="179" spans="1:20" ht="12.75">
      <c r="A179" t="s">
        <v>597</v>
      </c>
      <c r="B179" t="s">
        <v>789</v>
      </c>
      <c r="C179" t="s">
        <v>0</v>
      </c>
      <c r="D179" t="s">
        <v>23</v>
      </c>
      <c r="E179" s="80"/>
      <c r="F179" s="81">
        <f t="shared" si="10"/>
        <v>115</v>
      </c>
      <c r="S179" s="82"/>
      <c r="T179" t="e">
        <f t="shared" si="11"/>
        <v>#N/A</v>
      </c>
    </row>
    <row r="180" spans="1:20" ht="12.75">
      <c r="A180" t="s">
        <v>598</v>
      </c>
      <c r="B180" t="s">
        <v>790</v>
      </c>
      <c r="C180" t="s">
        <v>0</v>
      </c>
      <c r="D180" t="s">
        <v>23</v>
      </c>
      <c r="E180" s="80"/>
      <c r="F180" s="81">
        <f t="shared" si="10"/>
        <v>115</v>
      </c>
      <c r="S180" s="82"/>
      <c r="T180" t="e">
        <f t="shared" si="11"/>
        <v>#N/A</v>
      </c>
    </row>
    <row r="181" spans="1:20" ht="12.75">
      <c r="A181" t="s">
        <v>599</v>
      </c>
      <c r="B181" t="s">
        <v>791</v>
      </c>
      <c r="C181" t="s">
        <v>0</v>
      </c>
      <c r="D181" t="s">
        <v>23</v>
      </c>
      <c r="E181" s="80"/>
      <c r="F181" s="81">
        <f t="shared" si="10"/>
        <v>115</v>
      </c>
      <c r="S181" s="82"/>
      <c r="T181" t="e">
        <f t="shared" si="11"/>
        <v>#N/A</v>
      </c>
    </row>
    <row r="182" spans="1:20" ht="12.75">
      <c r="A182" t="s">
        <v>600</v>
      </c>
      <c r="B182" t="s">
        <v>792</v>
      </c>
      <c r="C182" t="s">
        <v>0</v>
      </c>
      <c r="D182" t="s">
        <v>23</v>
      </c>
      <c r="E182" s="80"/>
      <c r="F182" s="81">
        <f t="shared" si="10"/>
        <v>115</v>
      </c>
      <c r="S182" s="82"/>
      <c r="T182" t="e">
        <f t="shared" si="11"/>
        <v>#N/A</v>
      </c>
    </row>
    <row r="183" spans="1:20" ht="12.75">
      <c r="A183" t="s">
        <v>601</v>
      </c>
      <c r="B183" t="s">
        <v>793</v>
      </c>
      <c r="C183" t="s">
        <v>0</v>
      </c>
      <c r="D183" t="s">
        <v>23</v>
      </c>
      <c r="E183" s="80"/>
      <c r="F183" s="81">
        <f t="shared" si="10"/>
        <v>115</v>
      </c>
      <c r="S183" s="82"/>
      <c r="T183" t="e">
        <f t="shared" si="11"/>
        <v>#N/A</v>
      </c>
    </row>
    <row r="184" spans="1:20" ht="12.75">
      <c r="A184" t="s">
        <v>602</v>
      </c>
      <c r="B184" t="s">
        <v>794</v>
      </c>
      <c r="C184" t="s">
        <v>0</v>
      </c>
      <c r="D184" t="s">
        <v>23</v>
      </c>
      <c r="E184" s="80"/>
      <c r="F184" s="81">
        <f t="shared" si="10"/>
        <v>115</v>
      </c>
      <c r="S184" s="82"/>
      <c r="T184" t="e">
        <f t="shared" si="11"/>
        <v>#N/A</v>
      </c>
    </row>
    <row r="185" spans="1:20" ht="12.75">
      <c r="A185" t="s">
        <v>603</v>
      </c>
      <c r="B185" t="s">
        <v>795</v>
      </c>
      <c r="C185" t="s">
        <v>0</v>
      </c>
      <c r="D185" t="s">
        <v>23</v>
      </c>
      <c r="E185" s="80"/>
      <c r="F185" s="81">
        <f t="shared" si="10"/>
        <v>115</v>
      </c>
      <c r="S185" s="82"/>
      <c r="T185" t="e">
        <f t="shared" si="11"/>
        <v>#N/A</v>
      </c>
    </row>
    <row r="186" spans="1:20" ht="12.75">
      <c r="A186" t="s">
        <v>604</v>
      </c>
      <c r="B186" t="s">
        <v>796</v>
      </c>
      <c r="C186" t="s">
        <v>0</v>
      </c>
      <c r="D186" t="s">
        <v>23</v>
      </c>
      <c r="E186" s="80"/>
      <c r="F186" s="81">
        <f t="shared" si="10"/>
        <v>115</v>
      </c>
      <c r="S186" s="82"/>
      <c r="T186" t="e">
        <f t="shared" si="11"/>
        <v>#N/A</v>
      </c>
    </row>
    <row r="187" spans="1:20" ht="12.75">
      <c r="A187" t="s">
        <v>605</v>
      </c>
      <c r="B187" t="s">
        <v>797</v>
      </c>
      <c r="C187" t="s">
        <v>0</v>
      </c>
      <c r="D187" t="s">
        <v>23</v>
      </c>
      <c r="E187" s="80"/>
      <c r="F187" s="81">
        <f t="shared" si="10"/>
        <v>115</v>
      </c>
      <c r="S187" s="82"/>
      <c r="T187" t="e">
        <f t="shared" si="11"/>
        <v>#N/A</v>
      </c>
    </row>
    <row r="188" spans="1:20" ht="12.75">
      <c r="A188" t="s">
        <v>606</v>
      </c>
      <c r="B188" t="s">
        <v>798</v>
      </c>
      <c r="C188" t="s">
        <v>0</v>
      </c>
      <c r="D188" t="s">
        <v>23</v>
      </c>
      <c r="E188" s="80"/>
      <c r="F188" s="81">
        <f t="shared" si="10"/>
        <v>115</v>
      </c>
      <c r="S188" s="82"/>
      <c r="T188" t="e">
        <f t="shared" si="11"/>
        <v>#N/A</v>
      </c>
    </row>
    <row r="189" spans="1:20" ht="12.75">
      <c r="A189" t="s">
        <v>607</v>
      </c>
      <c r="B189" t="s">
        <v>799</v>
      </c>
      <c r="C189" t="s">
        <v>0</v>
      </c>
      <c r="D189" t="s">
        <v>23</v>
      </c>
      <c r="E189" s="80"/>
      <c r="F189" s="81">
        <f t="shared" si="10"/>
        <v>115</v>
      </c>
      <c r="S189" s="82"/>
      <c r="T189" t="e">
        <f t="shared" si="11"/>
        <v>#N/A</v>
      </c>
    </row>
    <row r="190" spans="1:20" ht="12.75">
      <c r="A190" t="s">
        <v>608</v>
      </c>
      <c r="B190" t="s">
        <v>800</v>
      </c>
      <c r="C190" t="s">
        <v>0</v>
      </c>
      <c r="D190" t="s">
        <v>23</v>
      </c>
      <c r="E190" s="80"/>
      <c r="F190" s="81">
        <f t="shared" si="10"/>
        <v>115</v>
      </c>
      <c r="S190" s="82"/>
      <c r="T190" t="e">
        <f t="shared" si="11"/>
        <v>#N/A</v>
      </c>
    </row>
    <row r="191" spans="1:20" ht="12.75">
      <c r="A191" t="s">
        <v>609</v>
      </c>
      <c r="B191" t="s">
        <v>801</v>
      </c>
      <c r="C191" t="s">
        <v>0</v>
      </c>
      <c r="D191" t="s">
        <v>23</v>
      </c>
      <c r="E191" s="80"/>
      <c r="F191" s="81">
        <f t="shared" si="10"/>
        <v>115</v>
      </c>
      <c r="S191" s="82"/>
      <c r="T191" t="e">
        <f t="shared" si="11"/>
        <v>#N/A</v>
      </c>
    </row>
    <row r="192" spans="1:20" ht="12.75">
      <c r="A192" t="s">
        <v>610</v>
      </c>
      <c r="B192" t="s">
        <v>802</v>
      </c>
      <c r="C192" t="s">
        <v>0</v>
      </c>
      <c r="D192" t="s">
        <v>23</v>
      </c>
      <c r="E192" s="80"/>
      <c r="F192" s="81">
        <f t="shared" si="10"/>
        <v>115</v>
      </c>
      <c r="S192" s="82"/>
      <c r="T192" t="e">
        <f t="shared" si="11"/>
        <v>#N/A</v>
      </c>
    </row>
    <row r="193" spans="1:20" ht="12.75">
      <c r="A193" t="s">
        <v>611</v>
      </c>
      <c r="B193" t="s">
        <v>803</v>
      </c>
      <c r="C193" t="s">
        <v>0</v>
      </c>
      <c r="D193" t="s">
        <v>23</v>
      </c>
      <c r="E193" s="80"/>
      <c r="F193" s="81">
        <f t="shared" si="10"/>
        <v>115</v>
      </c>
      <c r="S193" s="82"/>
      <c r="T193" t="e">
        <f t="shared" si="11"/>
        <v>#N/A</v>
      </c>
    </row>
    <row r="194" spans="19:20" ht="12.75">
      <c r="S194" s="82"/>
      <c r="T194" t="e">
        <f aca="true" t="shared" si="12" ref="T194:T200">INDEX(ddRegistrationFee,MATCH(S194,ddRegistrationCat,0))</f>
        <v>#N/A</v>
      </c>
    </row>
    <row r="195" spans="19:20" ht="12.75">
      <c r="S195" s="82"/>
      <c r="T195" t="e">
        <f t="shared" si="12"/>
        <v>#N/A</v>
      </c>
    </row>
    <row r="196" spans="19:20" ht="12.75">
      <c r="S196" s="82"/>
      <c r="T196" t="e">
        <f t="shared" si="12"/>
        <v>#N/A</v>
      </c>
    </row>
    <row r="197" spans="19:20" ht="12.75">
      <c r="S197" s="82"/>
      <c r="T197" t="e">
        <f t="shared" si="12"/>
        <v>#N/A</v>
      </c>
    </row>
    <row r="198" spans="19:20" ht="12.75">
      <c r="S198" s="82"/>
      <c r="T198" t="e">
        <f t="shared" si="12"/>
        <v>#N/A</v>
      </c>
    </row>
    <row r="199" spans="19:20" ht="12.75">
      <c r="S199" s="82"/>
      <c r="T199" t="e">
        <f t="shared" si="12"/>
        <v>#N/A</v>
      </c>
    </row>
    <row r="200" spans="19:20" ht="12.75">
      <c r="S200" s="82"/>
      <c r="T200" t="e">
        <f t="shared" si="12"/>
        <v>#N/A</v>
      </c>
    </row>
  </sheetData>
  <sheetProtection/>
  <conditionalFormatting sqref="E2:E193">
    <cfRule type="expression" priority="5" dxfId="3" stopIfTrue="1">
      <formula>(MONTH(E2)=MONTH(TODAY()))=TRUE</formula>
    </cfRule>
  </conditionalFormatting>
  <conditionalFormatting sqref="E2">
    <cfRule type="expression" priority="4" dxfId="0" stopIfTrue="1">
      <formula>OR(E2="",ISERROR(F2))</formula>
    </cfRule>
  </conditionalFormatting>
  <conditionalFormatting sqref="E3:E193">
    <cfRule type="expression" priority="2" dxfId="0" stopIfTrue="1">
      <formula>OR(E3="",ISERROR(F3))</formula>
    </cfRule>
  </conditionalFormatting>
  <conditionalFormatting sqref="E2">
    <cfRule type="expression" priority="1" dxfId="0" stopIfTrue="1">
      <formula>OR(E2="",ISERROR(F2))</formula>
    </cfRule>
  </conditionalFormatting>
  <dataValidations count="6">
    <dataValidation type="list" allowBlank="1" showInputMessage="1" showErrorMessage="1" sqref="M2">
      <formula1>ddLevelsInd</formula1>
    </dataValidation>
    <dataValidation type="list" allowBlank="1" showInputMessage="1" showErrorMessage="1" sqref="N2">
      <formula1>ddLevelsGrp</formula1>
    </dataValidation>
    <dataValidation type="list" allowBlank="1" showInputMessage="1" showErrorMessage="1" sqref="P2">
      <formula1>ddLevelsGrp2</formula1>
    </dataValidation>
    <dataValidation type="list" allowBlank="1" showInputMessage="1" showErrorMessage="1" sqref="Q2">
      <formula1>ddCoachLevels</formula1>
    </dataValidation>
    <dataValidation type="list" allowBlank="1" showInputMessage="1" showErrorMessage="1" sqref="R2">
      <formula1>ddJudgeLevels</formula1>
    </dataValidation>
    <dataValidation type="list" allowBlank="1" showInputMessage="1" showErrorMessage="1" sqref="S2:S200">
      <formula1>ddRegistrationCat</formula1>
    </dataValidation>
  </dataValidations>
  <printOptions/>
  <pageMargins left="0.7" right="0.7" top="0.75" bottom="0.75" header="0.3" footer="0.3"/>
  <pageSetup horizontalDpi="1200" verticalDpi="1200" orientation="portrait" r:id="rId1"/>
</worksheet>
</file>

<file path=xl/worksheets/sheet10.xml><?xml version="1.0" encoding="utf-8"?>
<worksheet xmlns="http://schemas.openxmlformats.org/spreadsheetml/2006/main" xmlns:r="http://schemas.openxmlformats.org/officeDocument/2006/relationships">
  <sheetPr codeName="Sheet7">
    <tabColor rgb="FFFFFF00"/>
  </sheetPr>
  <dimension ref="A1:G19"/>
  <sheetViews>
    <sheetView zoomScalePageLayoutView="0" workbookViewId="0" topLeftCell="A1">
      <selection activeCell="C24" sqref="C24"/>
    </sheetView>
  </sheetViews>
  <sheetFormatPr defaultColWidth="9.140625" defaultRowHeight="12.75"/>
  <cols>
    <col min="1" max="1" width="33.421875" style="0" customWidth="1"/>
    <col min="2" max="2" width="13.8515625" style="0" customWidth="1"/>
    <col min="3" max="3" width="17.140625" style="0" customWidth="1"/>
    <col min="4" max="4" width="14.421875" style="0" customWidth="1"/>
    <col min="6" max="6" width="64.57421875" style="0" customWidth="1"/>
    <col min="7" max="7" width="57.7109375" style="0" customWidth="1"/>
  </cols>
  <sheetData>
    <row r="1" spans="1:5" ht="12.75">
      <c r="A1" s="1" t="s">
        <v>98</v>
      </c>
      <c r="B1" s="1" t="s">
        <v>230</v>
      </c>
      <c r="C1" s="1" t="s">
        <v>220</v>
      </c>
      <c r="D1" s="1" t="s">
        <v>221</v>
      </c>
      <c r="E1" s="1" t="s">
        <v>20</v>
      </c>
    </row>
    <row r="2" spans="1:2" ht="12.75">
      <c r="A2" s="5" t="s">
        <v>196</v>
      </c>
      <c r="B2" s="8"/>
    </row>
    <row r="3" spans="1:6" ht="12.75">
      <c r="A3" s="4" t="s">
        <v>807</v>
      </c>
      <c r="B3" s="61">
        <v>100</v>
      </c>
      <c r="C3" s="61">
        <v>0</v>
      </c>
      <c r="D3" s="61">
        <v>0</v>
      </c>
      <c r="E3" s="61">
        <f aca="true" t="shared" si="0" ref="E3:E18">SUM(B3:D3)</f>
        <v>100</v>
      </c>
      <c r="F3" s="11"/>
    </row>
    <row r="4" spans="1:6" ht="12.75">
      <c r="A4" s="4" t="s">
        <v>808</v>
      </c>
      <c r="B4" s="61">
        <v>30</v>
      </c>
      <c r="C4" s="61">
        <v>0</v>
      </c>
      <c r="D4" s="61">
        <v>0</v>
      </c>
      <c r="E4" s="61">
        <f t="shared" si="0"/>
        <v>30</v>
      </c>
      <c r="F4" s="11"/>
    </row>
    <row r="5" spans="1:6" ht="12.75">
      <c r="A5" s="4" t="s">
        <v>809</v>
      </c>
      <c r="B5" s="61">
        <v>0</v>
      </c>
      <c r="C5" s="61">
        <v>0</v>
      </c>
      <c r="D5" s="61">
        <v>0</v>
      </c>
      <c r="E5" s="61">
        <f t="shared" si="0"/>
        <v>0</v>
      </c>
      <c r="F5" s="11"/>
    </row>
    <row r="6" spans="1:6" ht="12.75">
      <c r="A6" s="4" t="s">
        <v>810</v>
      </c>
      <c r="B6" s="61">
        <v>80</v>
      </c>
      <c r="C6" s="61">
        <v>0</v>
      </c>
      <c r="D6" s="61">
        <v>0</v>
      </c>
      <c r="E6" s="61">
        <f t="shared" si="0"/>
        <v>80</v>
      </c>
      <c r="F6" s="11"/>
    </row>
    <row r="7" spans="1:6" ht="12.75">
      <c r="A7" s="4" t="s">
        <v>811</v>
      </c>
      <c r="B7" s="61">
        <v>45</v>
      </c>
      <c r="C7" s="61">
        <v>0</v>
      </c>
      <c r="D7" s="61">
        <v>0</v>
      </c>
      <c r="E7" s="61">
        <f t="shared" si="0"/>
        <v>45</v>
      </c>
      <c r="F7" s="11"/>
    </row>
    <row r="8" spans="1:7" ht="12.75">
      <c r="A8" s="4" t="s">
        <v>812</v>
      </c>
      <c r="B8" s="61">
        <v>20</v>
      </c>
      <c r="C8" s="61">
        <v>0</v>
      </c>
      <c r="D8" s="61">
        <v>0</v>
      </c>
      <c r="E8" s="61">
        <f t="shared" si="0"/>
        <v>20</v>
      </c>
      <c r="F8" s="11"/>
      <c r="G8" s="4"/>
    </row>
    <row r="9" spans="1:7" ht="12.75">
      <c r="A9" s="4" t="s">
        <v>813</v>
      </c>
      <c r="B9" s="61">
        <v>15</v>
      </c>
      <c r="C9" s="61">
        <v>0</v>
      </c>
      <c r="D9" s="61">
        <v>0</v>
      </c>
      <c r="E9" s="61">
        <f t="shared" si="0"/>
        <v>15</v>
      </c>
      <c r="F9" s="11"/>
      <c r="G9" s="4"/>
    </row>
    <row r="10" spans="1:7" ht="12.75">
      <c r="A10" s="4" t="s">
        <v>814</v>
      </c>
      <c r="B10" s="61">
        <v>5</v>
      </c>
      <c r="C10" s="61">
        <v>0</v>
      </c>
      <c r="D10" s="61">
        <v>0</v>
      </c>
      <c r="E10" s="61">
        <f t="shared" si="0"/>
        <v>5</v>
      </c>
      <c r="F10" s="11"/>
      <c r="G10" s="4"/>
    </row>
    <row r="11" spans="1:6" ht="12.75">
      <c r="A11" s="4" t="s">
        <v>815</v>
      </c>
      <c r="B11" s="61">
        <v>25</v>
      </c>
      <c r="C11" s="61">
        <v>0</v>
      </c>
      <c r="D11" s="61">
        <v>0</v>
      </c>
      <c r="E11" s="61">
        <f t="shared" si="0"/>
        <v>25</v>
      </c>
      <c r="F11" s="11"/>
    </row>
    <row r="12" spans="1:6" ht="12.75">
      <c r="A12" s="4" t="s">
        <v>816</v>
      </c>
      <c r="B12" s="61">
        <v>25</v>
      </c>
      <c r="C12" s="61">
        <v>0</v>
      </c>
      <c r="D12" s="61">
        <v>0</v>
      </c>
      <c r="E12" s="61">
        <f t="shared" si="0"/>
        <v>25</v>
      </c>
      <c r="F12" s="11"/>
    </row>
    <row r="13" spans="1:6" ht="12.75">
      <c r="A13" s="4" t="s">
        <v>817</v>
      </c>
      <c r="B13" s="61">
        <v>15</v>
      </c>
      <c r="C13" s="61">
        <v>0</v>
      </c>
      <c r="D13" s="61">
        <v>0</v>
      </c>
      <c r="E13" s="61">
        <f t="shared" si="0"/>
        <v>15</v>
      </c>
      <c r="F13" s="11"/>
    </row>
    <row r="14" spans="1:6" ht="12.75">
      <c r="A14" s="4" t="s">
        <v>818</v>
      </c>
      <c r="B14" s="61">
        <v>25</v>
      </c>
      <c r="C14" s="61">
        <v>0</v>
      </c>
      <c r="D14" s="61">
        <v>0</v>
      </c>
      <c r="E14" s="61">
        <f t="shared" si="0"/>
        <v>25</v>
      </c>
      <c r="F14" s="11"/>
    </row>
    <row r="15" spans="1:6" ht="12.75">
      <c r="A15" s="4" t="s">
        <v>819</v>
      </c>
      <c r="B15" s="61">
        <v>25</v>
      </c>
      <c r="C15" s="61">
        <v>0</v>
      </c>
      <c r="D15" s="61">
        <v>0</v>
      </c>
      <c r="E15" s="61">
        <f t="shared" si="0"/>
        <v>25</v>
      </c>
      <c r="F15" s="11"/>
    </row>
    <row r="16" spans="1:6" ht="12.75">
      <c r="A16" s="4" t="s">
        <v>820</v>
      </c>
      <c r="B16" s="61">
        <v>15</v>
      </c>
      <c r="C16" s="61">
        <v>0</v>
      </c>
      <c r="D16" s="61">
        <v>0</v>
      </c>
      <c r="E16" s="61">
        <f t="shared" si="0"/>
        <v>15</v>
      </c>
      <c r="F16" s="11"/>
    </row>
    <row r="17" spans="1:6" ht="12.75">
      <c r="A17" s="4" t="s">
        <v>821</v>
      </c>
      <c r="B17" s="61">
        <v>11</v>
      </c>
      <c r="C17" s="61">
        <v>0</v>
      </c>
      <c r="D17" s="61">
        <v>0</v>
      </c>
      <c r="E17" s="61">
        <f t="shared" si="0"/>
        <v>11</v>
      </c>
      <c r="F17" s="11"/>
    </row>
    <row r="18" spans="1:6" ht="12.75">
      <c r="A18" s="4" t="s">
        <v>99</v>
      </c>
      <c r="B18" s="61">
        <v>5</v>
      </c>
      <c r="C18" s="61">
        <v>0</v>
      </c>
      <c r="D18" s="61">
        <v>0</v>
      </c>
      <c r="E18" s="61">
        <f t="shared" si="0"/>
        <v>5</v>
      </c>
      <c r="F18" s="11"/>
    </row>
    <row r="19" ht="12.75">
      <c r="A19" s="5" t="s">
        <v>313</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3">
    <tabColor rgb="FFFFFF00"/>
  </sheetPr>
  <dimension ref="A1:V69"/>
  <sheetViews>
    <sheetView zoomScalePageLayoutView="0" workbookViewId="0" topLeftCell="A10">
      <selection activeCell="A24" sqref="A24"/>
    </sheetView>
  </sheetViews>
  <sheetFormatPr defaultColWidth="9.140625" defaultRowHeight="12.75"/>
  <cols>
    <col min="1" max="1" width="26.28125" style="0" customWidth="1"/>
    <col min="2" max="2" width="18.7109375" style="0" customWidth="1"/>
    <col min="3" max="3" width="10.421875" style="0" customWidth="1"/>
    <col min="4" max="4" width="12.140625" style="0" customWidth="1"/>
    <col min="5" max="5" width="13.140625" style="3" customWidth="1"/>
    <col min="6" max="6" width="16.28125" style="3" customWidth="1"/>
    <col min="7" max="7" width="11.7109375" style="3" customWidth="1"/>
    <col min="8" max="8" width="15.00390625" style="0" customWidth="1"/>
    <col min="9" max="10" width="30.7109375" style="0" customWidth="1"/>
    <col min="12" max="12" width="13.00390625" style="0" customWidth="1"/>
    <col min="15" max="15" width="12.140625" style="0" customWidth="1"/>
    <col min="16" max="16" width="20.140625" style="0" customWidth="1"/>
    <col min="17" max="17" width="27.140625" style="0" customWidth="1"/>
    <col min="18" max="18" width="24.57421875" style="0" customWidth="1"/>
  </cols>
  <sheetData>
    <row r="1" spans="1:22" ht="12.75">
      <c r="A1" s="1" t="s">
        <v>138</v>
      </c>
      <c r="B1" s="1"/>
      <c r="C1" s="4" t="s">
        <v>139</v>
      </c>
      <c r="D1" s="4" t="s">
        <v>140</v>
      </c>
      <c r="E1" s="35" t="s">
        <v>228</v>
      </c>
      <c r="F1" s="35" t="s">
        <v>229</v>
      </c>
      <c r="G1" s="35"/>
      <c r="H1" s="4"/>
      <c r="I1" s="1" t="s">
        <v>242</v>
      </c>
      <c r="J1" s="1"/>
      <c r="K1" s="4" t="s">
        <v>139</v>
      </c>
      <c r="L1" s="4" t="s">
        <v>140</v>
      </c>
      <c r="M1" s="4" t="s">
        <v>228</v>
      </c>
      <c r="N1" s="4" t="s">
        <v>229</v>
      </c>
      <c r="O1" s="4"/>
      <c r="P1" s="4"/>
      <c r="Q1" s="1" t="s">
        <v>243</v>
      </c>
      <c r="R1" s="1"/>
      <c r="S1" s="4" t="s">
        <v>139</v>
      </c>
      <c r="T1" s="4" t="s">
        <v>140</v>
      </c>
      <c r="U1" s="4" t="s">
        <v>228</v>
      </c>
      <c r="V1" s="4" t="s">
        <v>229</v>
      </c>
    </row>
    <row r="2" spans="1:19" ht="12.75">
      <c r="A2" s="5" t="s">
        <v>196</v>
      </c>
      <c r="B2" s="5"/>
      <c r="C2" t="str">
        <f>COLUMNLetter(C2)</f>
        <v>C</v>
      </c>
      <c r="D2" s="4"/>
      <c r="E2" s="35"/>
      <c r="F2" s="35"/>
      <c r="I2" s="5" t="s">
        <v>196</v>
      </c>
      <c r="J2" s="5" t="s">
        <v>196</v>
      </c>
      <c r="K2" t="str">
        <f>COLUMNLetter(K2)</f>
        <v>K</v>
      </c>
      <c r="Q2" s="5" t="s">
        <v>196</v>
      </c>
      <c r="R2" s="5"/>
      <c r="S2" t="str">
        <f>COLUMNLetter(S2)</f>
        <v>S</v>
      </c>
    </row>
    <row r="3" spans="1:22" ht="12.75">
      <c r="A3" t="s">
        <v>314</v>
      </c>
      <c r="B3" t="s">
        <v>118</v>
      </c>
      <c r="C3" t="s">
        <v>118</v>
      </c>
      <c r="D3" t="s">
        <v>236</v>
      </c>
      <c r="E3" s="35">
        <v>7</v>
      </c>
      <c r="F3" s="35">
        <v>8</v>
      </c>
      <c r="I3" t="s">
        <v>910</v>
      </c>
      <c r="J3" t="s">
        <v>911</v>
      </c>
      <c r="K3" s="4" t="s">
        <v>912</v>
      </c>
      <c r="L3" t="s">
        <v>269</v>
      </c>
      <c r="M3" s="67">
        <v>6</v>
      </c>
      <c r="N3">
        <v>8</v>
      </c>
      <c r="P3" s="4"/>
      <c r="Q3" t="s">
        <v>956</v>
      </c>
      <c r="R3" s="4" t="s">
        <v>957</v>
      </c>
      <c r="S3" t="s">
        <v>958</v>
      </c>
      <c r="T3" t="s">
        <v>253</v>
      </c>
      <c r="U3">
        <v>6</v>
      </c>
      <c r="V3">
        <v>8</v>
      </c>
    </row>
    <row r="4" spans="1:22" ht="12.75">
      <c r="A4" t="s">
        <v>315</v>
      </c>
      <c r="B4" t="s">
        <v>119</v>
      </c>
      <c r="C4" t="s">
        <v>119</v>
      </c>
      <c r="D4" t="s">
        <v>236</v>
      </c>
      <c r="E4" s="35">
        <v>9</v>
      </c>
      <c r="F4" s="35">
        <v>10</v>
      </c>
      <c r="I4" t="s">
        <v>913</v>
      </c>
      <c r="J4" s="4" t="s">
        <v>914</v>
      </c>
      <c r="K4" s="4" t="s">
        <v>915</v>
      </c>
      <c r="L4" t="s">
        <v>269</v>
      </c>
      <c r="M4" s="67">
        <v>6</v>
      </c>
      <c r="N4">
        <v>8</v>
      </c>
      <c r="P4" s="4"/>
      <c r="Q4" t="s">
        <v>959</v>
      </c>
      <c r="R4" s="4" t="s">
        <v>960</v>
      </c>
      <c r="S4" t="s">
        <v>961</v>
      </c>
      <c r="T4" s="4" t="s">
        <v>253</v>
      </c>
      <c r="U4">
        <v>10</v>
      </c>
      <c r="V4">
        <v>12</v>
      </c>
    </row>
    <row r="5" spans="1:22" ht="12.75">
      <c r="A5" t="s">
        <v>316</v>
      </c>
      <c r="B5" t="s">
        <v>120</v>
      </c>
      <c r="C5" t="s">
        <v>120</v>
      </c>
      <c r="D5" t="s">
        <v>236</v>
      </c>
      <c r="E5" s="35">
        <v>9</v>
      </c>
      <c r="F5" s="35">
        <v>10</v>
      </c>
      <c r="I5" t="s">
        <v>916</v>
      </c>
      <c r="J5" s="65" t="s">
        <v>917</v>
      </c>
      <c r="K5" s="4" t="s">
        <v>918</v>
      </c>
      <c r="L5" t="s">
        <v>269</v>
      </c>
      <c r="M5">
        <v>9</v>
      </c>
      <c r="N5">
        <v>11</v>
      </c>
      <c r="P5" s="4"/>
      <c r="Q5" t="s">
        <v>962</v>
      </c>
      <c r="R5" s="4" t="s">
        <v>963</v>
      </c>
      <c r="S5" t="s">
        <v>964</v>
      </c>
      <c r="T5" s="4" t="s">
        <v>253</v>
      </c>
      <c r="U5">
        <v>12</v>
      </c>
      <c r="V5">
        <v>14</v>
      </c>
    </row>
    <row r="6" spans="1:22" ht="12.75">
      <c r="A6" t="s">
        <v>317</v>
      </c>
      <c r="B6" t="s">
        <v>121</v>
      </c>
      <c r="C6" t="s">
        <v>121</v>
      </c>
      <c r="D6" t="s">
        <v>236</v>
      </c>
      <c r="E6" s="35">
        <v>9</v>
      </c>
      <c r="F6" s="35">
        <v>11</v>
      </c>
      <c r="I6" t="s">
        <v>919</v>
      </c>
      <c r="J6" s="65" t="s">
        <v>920</v>
      </c>
      <c r="K6" s="4" t="s">
        <v>921</v>
      </c>
      <c r="L6" t="s">
        <v>269</v>
      </c>
      <c r="M6">
        <v>9</v>
      </c>
      <c r="N6">
        <v>11</v>
      </c>
      <c r="P6" s="4"/>
      <c r="Q6" t="s">
        <v>965</v>
      </c>
      <c r="R6" s="4" t="s">
        <v>966</v>
      </c>
      <c r="S6" t="s">
        <v>967</v>
      </c>
      <c r="T6" s="4" t="s">
        <v>253</v>
      </c>
      <c r="U6">
        <v>14</v>
      </c>
      <c r="V6">
        <v>16</v>
      </c>
    </row>
    <row r="7" spans="1:22" ht="12.75">
      <c r="A7" t="s">
        <v>318</v>
      </c>
      <c r="B7" t="s">
        <v>122</v>
      </c>
      <c r="C7" t="s">
        <v>122</v>
      </c>
      <c r="D7" t="s">
        <v>236</v>
      </c>
      <c r="E7" s="35">
        <v>9</v>
      </c>
      <c r="F7" s="35">
        <v>11</v>
      </c>
      <c r="I7" t="s">
        <v>922</v>
      </c>
      <c r="J7" s="65" t="s">
        <v>923</v>
      </c>
      <c r="K7" s="4" t="s">
        <v>924</v>
      </c>
      <c r="L7" t="s">
        <v>269</v>
      </c>
      <c r="M7">
        <v>11</v>
      </c>
      <c r="N7">
        <v>13</v>
      </c>
      <c r="P7" s="4"/>
      <c r="Q7" t="s">
        <v>968</v>
      </c>
      <c r="R7" s="4" t="s">
        <v>969</v>
      </c>
      <c r="S7" t="s">
        <v>970</v>
      </c>
      <c r="T7" s="4" t="s">
        <v>253</v>
      </c>
      <c r="U7">
        <v>16</v>
      </c>
      <c r="V7">
        <v>99</v>
      </c>
    </row>
    <row r="8" spans="1:22" ht="12.75">
      <c r="A8" t="s">
        <v>319</v>
      </c>
      <c r="B8" s="4" t="s">
        <v>132</v>
      </c>
      <c r="C8" s="4" t="s">
        <v>132</v>
      </c>
      <c r="D8" t="s">
        <v>236</v>
      </c>
      <c r="E8" s="35">
        <v>9</v>
      </c>
      <c r="F8" s="35">
        <v>11</v>
      </c>
      <c r="I8" t="s">
        <v>925</v>
      </c>
      <c r="J8" s="65" t="s">
        <v>926</v>
      </c>
      <c r="K8" s="4" t="s">
        <v>927</v>
      </c>
      <c r="L8" t="s">
        <v>269</v>
      </c>
      <c r="M8">
        <v>11</v>
      </c>
      <c r="N8">
        <v>13</v>
      </c>
      <c r="P8" s="4"/>
      <c r="Q8" t="s">
        <v>971</v>
      </c>
      <c r="R8" s="4" t="s">
        <v>972</v>
      </c>
      <c r="S8" t="s">
        <v>142</v>
      </c>
      <c r="T8" s="4" t="s">
        <v>241</v>
      </c>
      <c r="U8">
        <v>14</v>
      </c>
      <c r="V8">
        <v>16</v>
      </c>
    </row>
    <row r="9" spans="1:22" ht="12.75">
      <c r="A9" t="s">
        <v>320</v>
      </c>
      <c r="B9" t="s">
        <v>123</v>
      </c>
      <c r="C9" t="s">
        <v>123</v>
      </c>
      <c r="D9" t="s">
        <v>236</v>
      </c>
      <c r="E9" s="35">
        <v>11</v>
      </c>
      <c r="F9" s="35">
        <v>13</v>
      </c>
      <c r="I9" t="s">
        <v>928</v>
      </c>
      <c r="J9" s="65" t="s">
        <v>929</v>
      </c>
      <c r="K9" s="4" t="s">
        <v>930</v>
      </c>
      <c r="L9" t="s">
        <v>269</v>
      </c>
      <c r="M9">
        <v>6</v>
      </c>
      <c r="N9">
        <v>8</v>
      </c>
      <c r="P9" s="4"/>
      <c r="Q9" s="5" t="s">
        <v>973</v>
      </c>
      <c r="R9" t="s">
        <v>239</v>
      </c>
      <c r="S9" t="s">
        <v>143</v>
      </c>
      <c r="T9" s="4" t="s">
        <v>241</v>
      </c>
      <c r="U9">
        <v>16</v>
      </c>
      <c r="V9">
        <v>99</v>
      </c>
    </row>
    <row r="10" spans="1:20" ht="12.75">
      <c r="A10" t="s">
        <v>321</v>
      </c>
      <c r="B10" t="s">
        <v>124</v>
      </c>
      <c r="C10" t="s">
        <v>124</v>
      </c>
      <c r="D10" t="s">
        <v>236</v>
      </c>
      <c r="E10" s="35">
        <v>11</v>
      </c>
      <c r="F10" s="35">
        <v>13</v>
      </c>
      <c r="I10" t="s">
        <v>931</v>
      </c>
      <c r="J10" s="65" t="s">
        <v>932</v>
      </c>
      <c r="K10" s="4" t="s">
        <v>933</v>
      </c>
      <c r="L10" t="s">
        <v>269</v>
      </c>
      <c r="M10">
        <v>6</v>
      </c>
      <c r="N10">
        <v>8</v>
      </c>
      <c r="P10" s="4"/>
      <c r="Q10" t="s">
        <v>313</v>
      </c>
      <c r="T10" s="4"/>
    </row>
    <row r="11" spans="1:18" ht="12.75">
      <c r="A11" t="s">
        <v>322</v>
      </c>
      <c r="B11" t="s">
        <v>125</v>
      </c>
      <c r="C11" t="s">
        <v>125</v>
      </c>
      <c r="D11" t="s">
        <v>236</v>
      </c>
      <c r="E11" s="35">
        <v>11</v>
      </c>
      <c r="F11" s="35">
        <v>13</v>
      </c>
      <c r="I11" t="s">
        <v>934</v>
      </c>
      <c r="J11" s="65" t="s">
        <v>935</v>
      </c>
      <c r="K11" s="4" t="s">
        <v>936</v>
      </c>
      <c r="L11" t="s">
        <v>269</v>
      </c>
      <c r="M11">
        <v>9</v>
      </c>
      <c r="N11">
        <v>11</v>
      </c>
      <c r="P11" s="4"/>
      <c r="Q11" s="50"/>
      <c r="R11" s="50"/>
    </row>
    <row r="12" spans="1:16" ht="12.75">
      <c r="A12" t="s">
        <v>323</v>
      </c>
      <c r="B12" t="s">
        <v>126</v>
      </c>
      <c r="C12" t="s">
        <v>126</v>
      </c>
      <c r="D12" t="s">
        <v>236</v>
      </c>
      <c r="E12" s="35">
        <v>13</v>
      </c>
      <c r="F12" s="35">
        <v>15</v>
      </c>
      <c r="H12" s="11"/>
      <c r="I12" t="s">
        <v>937</v>
      </c>
      <c r="J12" s="65" t="s">
        <v>938</v>
      </c>
      <c r="K12" s="4" t="s">
        <v>939</v>
      </c>
      <c r="L12" t="s">
        <v>269</v>
      </c>
      <c r="M12">
        <v>9</v>
      </c>
      <c r="N12">
        <v>11</v>
      </c>
      <c r="P12" s="4"/>
    </row>
    <row r="13" spans="1:16" ht="12.75">
      <c r="A13" t="s">
        <v>324</v>
      </c>
      <c r="B13" t="s">
        <v>127</v>
      </c>
      <c r="C13" t="s">
        <v>127</v>
      </c>
      <c r="D13" t="s">
        <v>236</v>
      </c>
      <c r="E13" s="35">
        <v>13</v>
      </c>
      <c r="F13" s="35">
        <v>15</v>
      </c>
      <c r="H13" s="11"/>
      <c r="I13" t="s">
        <v>940</v>
      </c>
      <c r="J13" s="65" t="s">
        <v>941</v>
      </c>
      <c r="K13" s="4" t="s">
        <v>942</v>
      </c>
      <c r="L13" t="s">
        <v>269</v>
      </c>
      <c r="M13">
        <v>11</v>
      </c>
      <c r="N13">
        <v>13</v>
      </c>
      <c r="P13" s="4"/>
    </row>
    <row r="14" spans="1:16" ht="12.75">
      <c r="A14" t="s">
        <v>325</v>
      </c>
      <c r="B14" t="s">
        <v>128</v>
      </c>
      <c r="C14" t="s">
        <v>128</v>
      </c>
      <c r="D14" t="s">
        <v>236</v>
      </c>
      <c r="E14" s="35">
        <v>13</v>
      </c>
      <c r="F14" s="35">
        <v>15</v>
      </c>
      <c r="H14" s="11"/>
      <c r="I14" t="s">
        <v>943</v>
      </c>
      <c r="J14" s="65" t="s">
        <v>268</v>
      </c>
      <c r="K14" s="4" t="s">
        <v>278</v>
      </c>
      <c r="L14" t="s">
        <v>269</v>
      </c>
      <c r="M14">
        <v>11</v>
      </c>
      <c r="N14">
        <v>13</v>
      </c>
      <c r="P14" s="4"/>
    </row>
    <row r="15" spans="1:16" ht="12.75">
      <c r="A15" t="s">
        <v>326</v>
      </c>
      <c r="B15" t="s">
        <v>129</v>
      </c>
      <c r="C15" t="s">
        <v>129</v>
      </c>
      <c r="D15" t="s">
        <v>236</v>
      </c>
      <c r="E15" s="35">
        <v>15</v>
      </c>
      <c r="F15" s="35">
        <v>99</v>
      </c>
      <c r="H15" s="11"/>
      <c r="I15" t="s">
        <v>338</v>
      </c>
      <c r="J15" t="s">
        <v>270</v>
      </c>
      <c r="K15" s="4" t="s">
        <v>279</v>
      </c>
      <c r="L15" t="s">
        <v>236</v>
      </c>
      <c r="M15">
        <v>9</v>
      </c>
      <c r="N15">
        <v>11</v>
      </c>
      <c r="P15" s="4"/>
    </row>
    <row r="16" spans="1:16" ht="12.75">
      <c r="A16" t="s">
        <v>327</v>
      </c>
      <c r="B16" t="s">
        <v>130</v>
      </c>
      <c r="C16" t="s">
        <v>130</v>
      </c>
      <c r="D16" t="s">
        <v>236</v>
      </c>
      <c r="E16" s="35">
        <v>15</v>
      </c>
      <c r="F16" s="35">
        <v>99</v>
      </c>
      <c r="H16" s="11"/>
      <c r="I16" t="s">
        <v>339</v>
      </c>
      <c r="J16" s="4" t="s">
        <v>277</v>
      </c>
      <c r="K16" s="4" t="s">
        <v>280</v>
      </c>
      <c r="L16" t="s">
        <v>236</v>
      </c>
      <c r="M16">
        <v>9</v>
      </c>
      <c r="N16">
        <v>11</v>
      </c>
      <c r="P16" s="4"/>
    </row>
    <row r="17" spans="1:16" ht="12.75">
      <c r="A17" t="s">
        <v>328</v>
      </c>
      <c r="B17" t="s">
        <v>131</v>
      </c>
      <c r="C17" t="s">
        <v>131</v>
      </c>
      <c r="D17" t="s">
        <v>236</v>
      </c>
      <c r="E17" s="35">
        <v>15</v>
      </c>
      <c r="F17" s="35">
        <v>99</v>
      </c>
      <c r="H17" s="11"/>
      <c r="I17" t="s">
        <v>944</v>
      </c>
      <c r="J17" s="65" t="s">
        <v>945</v>
      </c>
      <c r="K17" s="4" t="s">
        <v>946</v>
      </c>
      <c r="L17" t="s">
        <v>269</v>
      </c>
      <c r="M17">
        <v>11</v>
      </c>
      <c r="N17">
        <v>13</v>
      </c>
      <c r="P17" s="4"/>
    </row>
    <row r="18" spans="1:16" ht="12.75">
      <c r="A18" t="s">
        <v>329</v>
      </c>
      <c r="B18" t="s">
        <v>133</v>
      </c>
      <c r="C18" s="4" t="s">
        <v>133</v>
      </c>
      <c r="D18" s="4" t="s">
        <v>240</v>
      </c>
      <c r="E18" s="35">
        <v>10</v>
      </c>
      <c r="F18" s="35">
        <v>12</v>
      </c>
      <c r="H18" s="11"/>
      <c r="I18" t="s">
        <v>947</v>
      </c>
      <c r="J18" s="65" t="s">
        <v>948</v>
      </c>
      <c r="K18" s="4" t="s">
        <v>949</v>
      </c>
      <c r="L18" t="s">
        <v>269</v>
      </c>
      <c r="M18">
        <v>11</v>
      </c>
      <c r="N18">
        <v>13</v>
      </c>
      <c r="P18" s="4"/>
    </row>
    <row r="19" spans="1:16" ht="12.75">
      <c r="A19" s="4" t="s">
        <v>975</v>
      </c>
      <c r="B19" s="4" t="s">
        <v>254</v>
      </c>
      <c r="C19" s="4" t="s">
        <v>134</v>
      </c>
      <c r="D19" s="4" t="s">
        <v>240</v>
      </c>
      <c r="E19" s="35">
        <v>13</v>
      </c>
      <c r="F19" s="35">
        <v>15</v>
      </c>
      <c r="H19" s="11"/>
      <c r="I19" t="s">
        <v>950</v>
      </c>
      <c r="J19" s="65" t="s">
        <v>951</v>
      </c>
      <c r="K19" s="4" t="s">
        <v>952</v>
      </c>
      <c r="L19" t="s">
        <v>269</v>
      </c>
      <c r="M19">
        <v>13</v>
      </c>
      <c r="N19">
        <v>15</v>
      </c>
      <c r="P19" s="4"/>
    </row>
    <row r="20" spans="1:16" ht="12.75">
      <c r="A20" s="4" t="s">
        <v>976</v>
      </c>
      <c r="B20" s="4" t="s">
        <v>255</v>
      </c>
      <c r="C20" s="4" t="s">
        <v>135</v>
      </c>
      <c r="D20" s="4" t="s">
        <v>240</v>
      </c>
      <c r="E20" s="35">
        <v>16</v>
      </c>
      <c r="F20" s="35">
        <v>99</v>
      </c>
      <c r="H20" s="11"/>
      <c r="I20" t="s">
        <v>953</v>
      </c>
      <c r="J20" s="65" t="s">
        <v>954</v>
      </c>
      <c r="K20" s="4" t="s">
        <v>955</v>
      </c>
      <c r="L20" t="s">
        <v>269</v>
      </c>
      <c r="M20">
        <v>13</v>
      </c>
      <c r="N20">
        <v>15</v>
      </c>
      <c r="P20" s="4"/>
    </row>
    <row r="21" spans="1:16" ht="12.75">
      <c r="A21" t="s">
        <v>330</v>
      </c>
      <c r="B21" s="4" t="s">
        <v>256</v>
      </c>
      <c r="C21" s="4" t="s">
        <v>136</v>
      </c>
      <c r="D21" s="4" t="s">
        <v>240</v>
      </c>
      <c r="E21" s="35">
        <v>13</v>
      </c>
      <c r="F21" s="35">
        <v>15</v>
      </c>
      <c r="H21" s="11"/>
      <c r="I21" t="s">
        <v>340</v>
      </c>
      <c r="J21" s="4" t="s">
        <v>271</v>
      </c>
      <c r="K21" s="4" t="s">
        <v>283</v>
      </c>
      <c r="L21" t="s">
        <v>236</v>
      </c>
      <c r="M21">
        <v>11</v>
      </c>
      <c r="N21">
        <v>13</v>
      </c>
      <c r="P21" s="4"/>
    </row>
    <row r="22" spans="1:16" ht="12.75">
      <c r="A22" t="s">
        <v>331</v>
      </c>
      <c r="B22" s="4" t="s">
        <v>257</v>
      </c>
      <c r="C22" s="4" t="s">
        <v>137</v>
      </c>
      <c r="D22" s="4" t="s">
        <v>240</v>
      </c>
      <c r="E22" s="35">
        <v>16</v>
      </c>
      <c r="F22" s="35">
        <v>99</v>
      </c>
      <c r="H22" s="11"/>
      <c r="I22" t="s">
        <v>341</v>
      </c>
      <c r="J22" s="4" t="s">
        <v>272</v>
      </c>
      <c r="K22" s="4" t="s">
        <v>284</v>
      </c>
      <c r="L22" t="s">
        <v>236</v>
      </c>
      <c r="M22">
        <v>11</v>
      </c>
      <c r="N22">
        <v>13</v>
      </c>
      <c r="P22" s="4"/>
    </row>
    <row r="23" spans="1:16" ht="12.75">
      <c r="A23" t="s">
        <v>822</v>
      </c>
      <c r="B23" s="4" t="s">
        <v>823</v>
      </c>
      <c r="C23" s="4" t="s">
        <v>824</v>
      </c>
      <c r="D23" s="4" t="s">
        <v>825</v>
      </c>
      <c r="E23" s="35">
        <v>3</v>
      </c>
      <c r="F23" s="35">
        <v>16</v>
      </c>
      <c r="H23" s="11"/>
      <c r="I23" t="s">
        <v>342</v>
      </c>
      <c r="J23" s="4" t="s">
        <v>273</v>
      </c>
      <c r="K23" s="4" t="s">
        <v>281</v>
      </c>
      <c r="L23" t="s">
        <v>236</v>
      </c>
      <c r="M23">
        <v>13</v>
      </c>
      <c r="N23">
        <v>15</v>
      </c>
      <c r="P23" s="4"/>
    </row>
    <row r="24" spans="1:16" ht="12.75">
      <c r="A24" t="s">
        <v>826</v>
      </c>
      <c r="B24" s="4" t="s">
        <v>827</v>
      </c>
      <c r="C24" s="4" t="s">
        <v>828</v>
      </c>
      <c r="D24" s="4" t="s">
        <v>825</v>
      </c>
      <c r="E24" s="35">
        <v>6</v>
      </c>
      <c r="F24" s="35">
        <v>7</v>
      </c>
      <c r="H24" s="11"/>
      <c r="I24" t="s">
        <v>343</v>
      </c>
      <c r="J24" s="4" t="s">
        <v>274</v>
      </c>
      <c r="K24" s="4" t="s">
        <v>282</v>
      </c>
      <c r="L24" t="s">
        <v>236</v>
      </c>
      <c r="M24">
        <v>13</v>
      </c>
      <c r="N24">
        <v>15</v>
      </c>
      <c r="P24" s="4"/>
    </row>
    <row r="25" spans="1:16" ht="12.75">
      <c r="A25" t="s">
        <v>829</v>
      </c>
      <c r="B25" s="4" t="s">
        <v>830</v>
      </c>
      <c r="C25" s="4" t="s">
        <v>831</v>
      </c>
      <c r="D25" s="4" t="s">
        <v>825</v>
      </c>
      <c r="E25" s="35">
        <v>6</v>
      </c>
      <c r="F25" s="35">
        <v>7</v>
      </c>
      <c r="H25" s="11"/>
      <c r="I25" t="s">
        <v>344</v>
      </c>
      <c r="J25" s="4" t="s">
        <v>275</v>
      </c>
      <c r="K25" s="4" t="s">
        <v>285</v>
      </c>
      <c r="L25" t="s">
        <v>236</v>
      </c>
      <c r="M25">
        <v>15</v>
      </c>
      <c r="N25">
        <v>99</v>
      </c>
      <c r="P25" s="4"/>
    </row>
    <row r="26" spans="1:16" ht="12.75">
      <c r="A26" t="s">
        <v>832</v>
      </c>
      <c r="B26" s="4" t="s">
        <v>833</v>
      </c>
      <c r="C26" s="4" t="s">
        <v>834</v>
      </c>
      <c r="D26" s="4" t="s">
        <v>825</v>
      </c>
      <c r="E26" s="35">
        <v>8</v>
      </c>
      <c r="F26" s="35">
        <v>9</v>
      </c>
      <c r="H26" s="11"/>
      <c r="I26" t="s">
        <v>345</v>
      </c>
      <c r="J26" s="4" t="s">
        <v>276</v>
      </c>
      <c r="K26" s="4" t="s">
        <v>286</v>
      </c>
      <c r="L26" t="s">
        <v>236</v>
      </c>
      <c r="M26">
        <v>15</v>
      </c>
      <c r="N26">
        <v>99</v>
      </c>
      <c r="P26" s="4"/>
    </row>
    <row r="27" spans="1:14" ht="12.75">
      <c r="A27" t="s">
        <v>835</v>
      </c>
      <c r="B27" s="4" t="s">
        <v>836</v>
      </c>
      <c r="C27" s="4" t="s">
        <v>837</v>
      </c>
      <c r="D27" s="4" t="s">
        <v>825</v>
      </c>
      <c r="E27" s="35">
        <v>8</v>
      </c>
      <c r="F27" s="35">
        <v>9</v>
      </c>
      <c r="H27" s="11"/>
      <c r="I27" t="s">
        <v>346</v>
      </c>
      <c r="J27" t="s">
        <v>238</v>
      </c>
      <c r="K27" s="34" t="s">
        <v>237</v>
      </c>
      <c r="L27" t="s">
        <v>236</v>
      </c>
      <c r="M27">
        <v>10</v>
      </c>
      <c r="N27">
        <v>99</v>
      </c>
    </row>
    <row r="28" spans="1:11" ht="12.75">
      <c r="A28" t="s">
        <v>838</v>
      </c>
      <c r="B28" s="4" t="s">
        <v>839</v>
      </c>
      <c r="C28" s="4" t="s">
        <v>840</v>
      </c>
      <c r="D28" s="4" t="s">
        <v>825</v>
      </c>
      <c r="E28" s="35">
        <v>10</v>
      </c>
      <c r="F28" s="35">
        <v>11</v>
      </c>
      <c r="H28" s="11"/>
      <c r="I28" t="s">
        <v>313</v>
      </c>
      <c r="J28" s="4"/>
      <c r="K28" s="4"/>
    </row>
    <row r="29" spans="1:11" ht="12.75">
      <c r="A29" t="s">
        <v>841</v>
      </c>
      <c r="B29" s="4" t="s">
        <v>842</v>
      </c>
      <c r="C29" s="4" t="s">
        <v>843</v>
      </c>
      <c r="D29" s="4" t="s">
        <v>825</v>
      </c>
      <c r="E29" s="35">
        <v>10</v>
      </c>
      <c r="F29" s="35">
        <v>11</v>
      </c>
      <c r="H29" s="11"/>
      <c r="J29" s="4"/>
      <c r="K29" s="4"/>
    </row>
    <row r="30" spans="1:11" ht="12.75">
      <c r="A30" t="s">
        <v>844</v>
      </c>
      <c r="B30" s="4" t="s">
        <v>845</v>
      </c>
      <c r="C30" s="4" t="s">
        <v>846</v>
      </c>
      <c r="D30" s="4" t="s">
        <v>825</v>
      </c>
      <c r="E30" s="35">
        <v>12</v>
      </c>
      <c r="F30" s="35">
        <v>13</v>
      </c>
      <c r="H30" s="11"/>
      <c r="J30" s="4"/>
      <c r="K30" s="4"/>
    </row>
    <row r="31" spans="1:11" ht="12.75">
      <c r="A31" t="s">
        <v>847</v>
      </c>
      <c r="B31" s="4" t="s">
        <v>848</v>
      </c>
      <c r="C31" s="4" t="s">
        <v>849</v>
      </c>
      <c r="D31" s="4" t="s">
        <v>825</v>
      </c>
      <c r="E31" s="35">
        <v>12</v>
      </c>
      <c r="F31" s="35">
        <v>13</v>
      </c>
      <c r="H31" s="11"/>
      <c r="J31" s="4"/>
      <c r="K31" s="4"/>
    </row>
    <row r="32" spans="1:11" ht="12.75">
      <c r="A32" t="s">
        <v>850</v>
      </c>
      <c r="B32" s="4" t="s">
        <v>851</v>
      </c>
      <c r="C32" s="4" t="s">
        <v>852</v>
      </c>
      <c r="D32" s="4" t="s">
        <v>825</v>
      </c>
      <c r="E32" s="35">
        <v>14</v>
      </c>
      <c r="F32" s="35">
        <v>15</v>
      </c>
      <c r="H32" s="11"/>
      <c r="J32" s="4"/>
      <c r="K32" s="4"/>
    </row>
    <row r="33" spans="1:11" ht="12.75">
      <c r="A33" t="s">
        <v>853</v>
      </c>
      <c r="B33" s="4" t="s">
        <v>854</v>
      </c>
      <c r="C33" s="4" t="s">
        <v>855</v>
      </c>
      <c r="D33" s="4" t="s">
        <v>825</v>
      </c>
      <c r="E33" s="35">
        <v>14</v>
      </c>
      <c r="F33" s="35">
        <v>15</v>
      </c>
      <c r="H33" s="11"/>
      <c r="K33" s="34"/>
    </row>
    <row r="34" spans="1:12" ht="12.75">
      <c r="A34" t="s">
        <v>856</v>
      </c>
      <c r="B34" s="4" t="s">
        <v>857</v>
      </c>
      <c r="C34" s="4" t="s">
        <v>858</v>
      </c>
      <c r="D34" s="4" t="s">
        <v>825</v>
      </c>
      <c r="E34" s="35">
        <v>8</v>
      </c>
      <c r="F34" s="35">
        <v>9</v>
      </c>
      <c r="H34" s="11"/>
      <c r="J34" s="4"/>
      <c r="L34" s="4"/>
    </row>
    <row r="35" spans="1:12" ht="12.75">
      <c r="A35" t="s">
        <v>859</v>
      </c>
      <c r="B35" s="4" t="s">
        <v>860</v>
      </c>
      <c r="C35" s="4" t="s">
        <v>861</v>
      </c>
      <c r="D35" s="4" t="s">
        <v>825</v>
      </c>
      <c r="E35" s="35">
        <v>8</v>
      </c>
      <c r="F35" s="35">
        <v>9</v>
      </c>
      <c r="H35" s="11"/>
      <c r="J35" s="4"/>
      <c r="L35" s="4"/>
    </row>
    <row r="36" spans="1:12" ht="12.75">
      <c r="A36" t="s">
        <v>862</v>
      </c>
      <c r="B36" s="4" t="s">
        <v>863</v>
      </c>
      <c r="C36" s="4" t="s">
        <v>864</v>
      </c>
      <c r="D36" s="4" t="s">
        <v>825</v>
      </c>
      <c r="E36" s="35">
        <v>10</v>
      </c>
      <c r="F36" s="35">
        <v>11</v>
      </c>
      <c r="H36" s="11"/>
      <c r="J36" s="4"/>
      <c r="L36" s="4"/>
    </row>
    <row r="37" spans="1:12" ht="12.75">
      <c r="A37" t="s">
        <v>865</v>
      </c>
      <c r="B37" s="4" t="s">
        <v>866</v>
      </c>
      <c r="C37" s="4" t="s">
        <v>867</v>
      </c>
      <c r="D37" s="4" t="s">
        <v>825</v>
      </c>
      <c r="E37" s="35">
        <v>10</v>
      </c>
      <c r="F37" s="35">
        <v>11</v>
      </c>
      <c r="H37" s="11"/>
      <c r="J37" s="4"/>
      <c r="L37" s="4"/>
    </row>
    <row r="38" spans="1:12" ht="12.75">
      <c r="A38" t="s">
        <v>868</v>
      </c>
      <c r="B38" s="4" t="s">
        <v>869</v>
      </c>
      <c r="C38" s="4" t="s">
        <v>870</v>
      </c>
      <c r="D38" s="4" t="s">
        <v>825</v>
      </c>
      <c r="E38" s="35">
        <v>12</v>
      </c>
      <c r="F38" s="35">
        <v>13</v>
      </c>
      <c r="H38" s="11"/>
      <c r="J38" s="4"/>
      <c r="L38" s="4"/>
    </row>
    <row r="39" spans="1:12" ht="12.75">
      <c r="A39" t="s">
        <v>871</v>
      </c>
      <c r="B39" s="4" t="s">
        <v>872</v>
      </c>
      <c r="C39" s="4" t="s">
        <v>873</v>
      </c>
      <c r="D39" s="4" t="s">
        <v>825</v>
      </c>
      <c r="E39" s="35">
        <v>12</v>
      </c>
      <c r="F39" s="35">
        <v>13</v>
      </c>
      <c r="H39" s="11"/>
      <c r="L39" s="4"/>
    </row>
    <row r="40" spans="1:12" ht="12.75">
      <c r="A40" t="s">
        <v>874</v>
      </c>
      <c r="B40" s="4" t="s">
        <v>875</v>
      </c>
      <c r="C40" s="4" t="s">
        <v>876</v>
      </c>
      <c r="D40" s="4" t="s">
        <v>825</v>
      </c>
      <c r="E40" s="35">
        <v>14</v>
      </c>
      <c r="F40" s="35">
        <v>15</v>
      </c>
      <c r="H40" s="11"/>
      <c r="L40" s="4"/>
    </row>
    <row r="41" spans="1:10" ht="12.75">
      <c r="A41" t="s">
        <v>877</v>
      </c>
      <c r="B41" s="4" t="s">
        <v>878</v>
      </c>
      <c r="C41" s="4" t="s">
        <v>879</v>
      </c>
      <c r="D41" s="4" t="s">
        <v>825</v>
      </c>
      <c r="E41" s="35">
        <v>14</v>
      </c>
      <c r="F41" s="35">
        <v>15</v>
      </c>
      <c r="H41" s="11"/>
      <c r="I41" s="50"/>
      <c r="J41" s="50"/>
    </row>
    <row r="42" spans="1:12" ht="12.75">
      <c r="A42" t="s">
        <v>880</v>
      </c>
      <c r="B42" s="4" t="s">
        <v>881</v>
      </c>
      <c r="C42" s="4" t="s">
        <v>882</v>
      </c>
      <c r="D42" s="4" t="s">
        <v>825</v>
      </c>
      <c r="E42" s="35">
        <v>8</v>
      </c>
      <c r="F42" s="35">
        <v>9</v>
      </c>
      <c r="H42" s="11"/>
      <c r="I42" s="11"/>
      <c r="J42" s="11"/>
      <c r="L42" s="11"/>
    </row>
    <row r="43" spans="1:12" ht="12.75">
      <c r="A43" t="s">
        <v>883</v>
      </c>
      <c r="B43" s="4" t="s">
        <v>884</v>
      </c>
      <c r="C43" s="4" t="s">
        <v>885</v>
      </c>
      <c r="D43" s="4" t="s">
        <v>825</v>
      </c>
      <c r="E43" s="35">
        <v>8</v>
      </c>
      <c r="F43" s="35">
        <v>9</v>
      </c>
      <c r="H43" s="11"/>
      <c r="I43" s="11"/>
      <c r="J43" s="11"/>
      <c r="L43" s="11"/>
    </row>
    <row r="44" spans="1:12" ht="12.75">
      <c r="A44" t="s">
        <v>886</v>
      </c>
      <c r="B44" s="4" t="s">
        <v>887</v>
      </c>
      <c r="C44" s="4" t="s">
        <v>888</v>
      </c>
      <c r="D44" s="4" t="s">
        <v>825</v>
      </c>
      <c r="E44" s="35">
        <v>10</v>
      </c>
      <c r="F44" s="35">
        <v>11</v>
      </c>
      <c r="H44" s="11"/>
      <c r="I44" s="11"/>
      <c r="J44" s="11"/>
      <c r="L44" s="11"/>
    </row>
    <row r="45" spans="1:12" ht="12.75">
      <c r="A45" t="s">
        <v>889</v>
      </c>
      <c r="B45" s="4" t="s">
        <v>890</v>
      </c>
      <c r="C45" s="4" t="s">
        <v>891</v>
      </c>
      <c r="D45" s="4" t="s">
        <v>825</v>
      </c>
      <c r="E45" s="35">
        <v>10</v>
      </c>
      <c r="F45" s="35">
        <v>11</v>
      </c>
      <c r="H45" s="11"/>
      <c r="I45" s="11"/>
      <c r="J45" s="11"/>
      <c r="L45" s="11"/>
    </row>
    <row r="46" spans="1:12" ht="12.75">
      <c r="A46" t="s">
        <v>892</v>
      </c>
      <c r="B46" s="4" t="s">
        <v>893</v>
      </c>
      <c r="C46" s="4" t="s">
        <v>894</v>
      </c>
      <c r="D46" s="4" t="s">
        <v>825</v>
      </c>
      <c r="E46" s="35">
        <v>12</v>
      </c>
      <c r="F46" s="35">
        <v>13</v>
      </c>
      <c r="H46" s="11"/>
      <c r="I46" s="11"/>
      <c r="J46" s="11"/>
      <c r="L46" s="11"/>
    </row>
    <row r="47" spans="1:12" ht="12.75">
      <c r="A47" t="s">
        <v>895</v>
      </c>
      <c r="B47" s="4" t="s">
        <v>896</v>
      </c>
      <c r="C47" s="4" t="s">
        <v>897</v>
      </c>
      <c r="D47" s="4" t="s">
        <v>825</v>
      </c>
      <c r="E47" s="35">
        <v>12</v>
      </c>
      <c r="F47" s="35">
        <v>13</v>
      </c>
      <c r="H47" s="11"/>
      <c r="I47" s="11"/>
      <c r="J47" s="11"/>
      <c r="L47" s="11"/>
    </row>
    <row r="48" spans="1:12" ht="12.75">
      <c r="A48" t="s">
        <v>898</v>
      </c>
      <c r="B48" s="4" t="s">
        <v>899</v>
      </c>
      <c r="C48" s="4" t="s">
        <v>900</v>
      </c>
      <c r="D48" s="4" t="s">
        <v>825</v>
      </c>
      <c r="E48" s="35">
        <v>14</v>
      </c>
      <c r="F48" s="35">
        <v>15</v>
      </c>
      <c r="H48" s="11"/>
      <c r="I48" s="11"/>
      <c r="J48" s="11"/>
      <c r="L48" s="11"/>
    </row>
    <row r="49" spans="1:12" ht="12.75">
      <c r="A49" t="s">
        <v>901</v>
      </c>
      <c r="B49" s="4" t="s">
        <v>902</v>
      </c>
      <c r="C49" s="4" t="s">
        <v>903</v>
      </c>
      <c r="D49" s="4" t="s">
        <v>825</v>
      </c>
      <c r="E49" s="35">
        <v>14</v>
      </c>
      <c r="F49" s="35">
        <v>15</v>
      </c>
      <c r="H49" s="11"/>
      <c r="I49" s="11"/>
      <c r="J49" s="11"/>
      <c r="L49" s="11"/>
    </row>
    <row r="50" spans="1:12" ht="12.75">
      <c r="A50" t="s">
        <v>904</v>
      </c>
      <c r="B50" s="4" t="s">
        <v>905</v>
      </c>
      <c r="C50" s="4" t="s">
        <v>906</v>
      </c>
      <c r="D50" s="4" t="s">
        <v>825</v>
      </c>
      <c r="E50" s="35">
        <v>16</v>
      </c>
      <c r="F50" s="35">
        <v>99</v>
      </c>
      <c r="H50" s="11"/>
      <c r="I50" s="11"/>
      <c r="J50" s="11"/>
      <c r="L50" s="11"/>
    </row>
    <row r="51" spans="1:12" ht="12.75">
      <c r="A51" t="s">
        <v>907</v>
      </c>
      <c r="B51" s="4" t="s">
        <v>908</v>
      </c>
      <c r="C51" s="4" t="s">
        <v>909</v>
      </c>
      <c r="D51" s="4" t="s">
        <v>825</v>
      </c>
      <c r="E51" s="35">
        <v>16</v>
      </c>
      <c r="F51" s="35">
        <v>99</v>
      </c>
      <c r="H51" s="11"/>
      <c r="I51" s="11"/>
      <c r="J51" s="11"/>
      <c r="L51" s="11"/>
    </row>
    <row r="52" spans="1:12" ht="12.75">
      <c r="A52" t="s">
        <v>332</v>
      </c>
      <c r="B52" s="4" t="s">
        <v>244</v>
      </c>
      <c r="C52" s="4" t="s">
        <v>248</v>
      </c>
      <c r="D52" s="4" t="s">
        <v>252</v>
      </c>
      <c r="E52" s="35">
        <v>12</v>
      </c>
      <c r="F52" s="35">
        <v>99</v>
      </c>
      <c r="H52" s="11"/>
      <c r="I52" s="11"/>
      <c r="J52" s="11"/>
      <c r="L52" s="11"/>
    </row>
    <row r="53" spans="1:12" ht="12.75">
      <c r="A53" t="s">
        <v>333</v>
      </c>
      <c r="B53" s="4" t="s">
        <v>245</v>
      </c>
      <c r="C53" s="4" t="s">
        <v>249</v>
      </c>
      <c r="D53" s="4" t="s">
        <v>252</v>
      </c>
      <c r="E53" s="35">
        <v>12</v>
      </c>
      <c r="F53" s="35">
        <v>99</v>
      </c>
      <c r="H53" s="11"/>
      <c r="I53" s="11"/>
      <c r="J53" s="11"/>
      <c r="L53" s="11"/>
    </row>
    <row r="54" spans="1:12" ht="12.75">
      <c r="A54" t="s">
        <v>334</v>
      </c>
      <c r="B54" s="4" t="s">
        <v>246</v>
      </c>
      <c r="C54" s="4" t="s">
        <v>250</v>
      </c>
      <c r="D54" s="4" t="s">
        <v>252</v>
      </c>
      <c r="E54" s="35">
        <v>12</v>
      </c>
      <c r="F54" s="35">
        <v>99</v>
      </c>
      <c r="H54" s="11"/>
      <c r="I54" s="11"/>
      <c r="J54" s="11"/>
      <c r="L54" s="11"/>
    </row>
    <row r="55" spans="1:12" ht="12.75">
      <c r="A55" t="s">
        <v>335</v>
      </c>
      <c r="B55" s="4" t="s">
        <v>247</v>
      </c>
      <c r="C55" s="4" t="s">
        <v>251</v>
      </c>
      <c r="D55" s="4" t="s">
        <v>252</v>
      </c>
      <c r="E55" s="35">
        <v>12</v>
      </c>
      <c r="F55" s="35">
        <v>99</v>
      </c>
      <c r="H55" s="11"/>
      <c r="I55" s="11"/>
      <c r="J55" s="11"/>
      <c r="L55" s="11"/>
    </row>
    <row r="56" spans="1:12" ht="12.75">
      <c r="A56" t="s">
        <v>336</v>
      </c>
      <c r="B56" s="4" t="s">
        <v>79</v>
      </c>
      <c r="C56" s="4" t="s">
        <v>337</v>
      </c>
      <c r="D56" s="4" t="s">
        <v>141</v>
      </c>
      <c r="E56" s="35">
        <v>1</v>
      </c>
      <c r="F56" s="35">
        <v>99</v>
      </c>
      <c r="H56" s="11"/>
      <c r="I56" s="11"/>
      <c r="J56" s="11"/>
      <c r="L56" s="11"/>
    </row>
    <row r="57" spans="1:12" ht="12.75">
      <c r="A57" t="s">
        <v>313</v>
      </c>
      <c r="B57" s="4"/>
      <c r="D57" s="4"/>
      <c r="E57" s="35"/>
      <c r="F57" s="35"/>
      <c r="H57" s="11"/>
      <c r="I57" s="11"/>
      <c r="J57" s="11"/>
      <c r="L57" s="11"/>
    </row>
    <row r="58" spans="1:12" ht="12.75">
      <c r="A58" s="50"/>
      <c r="B58" s="50"/>
      <c r="G58" s="43"/>
      <c r="H58" s="11"/>
      <c r="I58" s="11"/>
      <c r="J58" s="11"/>
      <c r="L58" s="11"/>
    </row>
    <row r="59" spans="1:12" ht="12.75">
      <c r="A59" s="50"/>
      <c r="B59" s="50"/>
      <c r="G59" s="43"/>
      <c r="H59" s="11"/>
      <c r="I59" s="11"/>
      <c r="J59" s="11"/>
      <c r="L59" s="11"/>
    </row>
    <row r="60" spans="1:12" ht="12.75">
      <c r="A60" s="50"/>
      <c r="B60" s="50"/>
      <c r="G60" s="43"/>
      <c r="H60" s="11"/>
      <c r="I60" s="11"/>
      <c r="J60" s="11"/>
      <c r="L60" s="11"/>
    </row>
    <row r="61" spans="1:12" ht="12.75">
      <c r="A61" s="50"/>
      <c r="B61" s="50"/>
      <c r="G61" s="43"/>
      <c r="H61" s="11"/>
      <c r="I61" s="11"/>
      <c r="J61" s="11"/>
      <c r="L61" s="11"/>
    </row>
    <row r="62" spans="1:12" ht="12.75">
      <c r="A62" s="50"/>
      <c r="B62" s="50"/>
      <c r="G62" s="43"/>
      <c r="H62" s="11"/>
      <c r="I62" s="11"/>
      <c r="J62" s="11"/>
      <c r="L62" s="11"/>
    </row>
    <row r="63" spans="1:12" ht="12.75">
      <c r="A63" s="50"/>
      <c r="B63" s="50"/>
      <c r="G63" s="43"/>
      <c r="H63" s="11"/>
      <c r="I63" s="11"/>
      <c r="J63" s="11"/>
      <c r="L63" s="11"/>
    </row>
    <row r="64" spans="9:12" ht="12.75">
      <c r="I64" s="11"/>
      <c r="J64" s="11"/>
      <c r="L64" s="11"/>
    </row>
    <row r="65" spans="9:12" ht="12.75">
      <c r="I65" s="11"/>
      <c r="J65" s="11"/>
      <c r="L65" s="11"/>
    </row>
    <row r="66" spans="9:12" ht="12.75">
      <c r="I66" s="11"/>
      <c r="J66" s="11"/>
      <c r="L66" s="11"/>
    </row>
    <row r="67" spans="9:12" ht="12.75">
      <c r="I67" s="11"/>
      <c r="J67" s="11"/>
      <c r="L67" s="11"/>
    </row>
    <row r="68" spans="9:12" ht="12.75">
      <c r="I68" s="11"/>
      <c r="J68" s="11"/>
      <c r="L68" s="11"/>
    </row>
    <row r="69" spans="9:12" ht="12.75">
      <c r="I69" s="11"/>
      <c r="J69" s="11"/>
      <c r="L69" s="11"/>
    </row>
  </sheetData>
  <sheetProtection/>
  <printOptions/>
  <pageMargins left="0.7" right="0.7" top="0.75" bottom="0.75" header="0.3" footer="0.3"/>
  <pageSetup horizontalDpi="1200" verticalDpi="1200" orientation="portrait" r:id="rId1"/>
</worksheet>
</file>

<file path=xl/worksheets/sheet12.xml><?xml version="1.0" encoding="utf-8"?>
<worksheet xmlns="http://schemas.openxmlformats.org/spreadsheetml/2006/main" xmlns:r="http://schemas.openxmlformats.org/officeDocument/2006/relationships">
  <sheetPr codeName="Sheet22">
    <tabColor rgb="FFFFFF00"/>
  </sheetPr>
  <dimension ref="A1:D12"/>
  <sheetViews>
    <sheetView zoomScalePageLayoutView="0" workbookViewId="0" topLeftCell="A1">
      <selection activeCell="D14" sqref="D14:D15"/>
    </sheetView>
  </sheetViews>
  <sheetFormatPr defaultColWidth="9.140625" defaultRowHeight="12.75"/>
  <cols>
    <col min="1" max="1" width="21.7109375" style="41" customWidth="1"/>
    <col min="2" max="2" width="14.00390625" style="3" customWidth="1"/>
    <col min="3" max="3" width="12.7109375" style="3" customWidth="1"/>
    <col min="4" max="4" width="21.8515625" style="0" customWidth="1"/>
    <col min="5" max="5" width="23.7109375" style="0" customWidth="1"/>
  </cols>
  <sheetData>
    <row r="1" spans="1:3" s="1" customFormat="1" ht="29.25" customHeight="1">
      <c r="A1" s="38" t="s">
        <v>293</v>
      </c>
      <c r="B1" s="12" t="s">
        <v>217</v>
      </c>
      <c r="C1" s="1" t="s">
        <v>235</v>
      </c>
    </row>
    <row r="2" spans="1:3" ht="12.75">
      <c r="A2" s="64" t="s">
        <v>196</v>
      </c>
      <c r="B2" s="42"/>
      <c r="C2" s="4"/>
    </row>
    <row r="3" spans="1:3" ht="12.75">
      <c r="A3" s="39" t="s">
        <v>368</v>
      </c>
      <c r="B3" s="74">
        <v>0</v>
      </c>
      <c r="C3" s="4"/>
    </row>
    <row r="4" spans="1:3" ht="12.75">
      <c r="A4" s="40" t="s">
        <v>361</v>
      </c>
      <c r="B4" s="74">
        <v>0</v>
      </c>
      <c r="C4" s="4"/>
    </row>
    <row r="5" spans="1:3" ht="12.75">
      <c r="A5" s="40" t="s">
        <v>361</v>
      </c>
      <c r="B5" s="74">
        <v>0</v>
      </c>
      <c r="C5" s="4"/>
    </row>
    <row r="6" spans="1:3" ht="12.75">
      <c r="A6" s="40" t="s">
        <v>361</v>
      </c>
      <c r="B6" s="74">
        <v>0</v>
      </c>
      <c r="C6" s="4"/>
    </row>
    <row r="7" spans="1:3" ht="12.75">
      <c r="A7" s="40" t="s">
        <v>361</v>
      </c>
      <c r="B7" s="74">
        <v>0</v>
      </c>
      <c r="C7" s="4"/>
    </row>
    <row r="8" spans="1:3" ht="12.75">
      <c r="A8" s="40" t="s">
        <v>361</v>
      </c>
      <c r="B8" s="74">
        <v>0</v>
      </c>
      <c r="C8" s="4"/>
    </row>
    <row r="9" spans="1:3" ht="12.75">
      <c r="A9" s="40" t="s">
        <v>361</v>
      </c>
      <c r="B9" s="74">
        <v>0</v>
      </c>
      <c r="C9" s="4"/>
    </row>
    <row r="10" spans="1:3" ht="12.75">
      <c r="A10" s="40" t="s">
        <v>361</v>
      </c>
      <c r="B10" s="74">
        <v>0</v>
      </c>
      <c r="C10" s="4"/>
    </row>
    <row r="11" spans="1:3" ht="12.75">
      <c r="A11" s="40" t="s">
        <v>361</v>
      </c>
      <c r="B11" s="74">
        <v>0</v>
      </c>
      <c r="C11" s="4"/>
    </row>
    <row r="12" spans="1:4" ht="12.75">
      <c r="A12" s="49" t="s">
        <v>313</v>
      </c>
      <c r="C12" s="35"/>
      <c r="D12" s="4"/>
    </row>
  </sheetData>
  <sheetProtection/>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sheetPr codeName="Sheet5"/>
  <dimension ref="A1:B2"/>
  <sheetViews>
    <sheetView zoomScalePageLayoutView="0" workbookViewId="0" topLeftCell="A1">
      <selection activeCell="B30" sqref="B30"/>
    </sheetView>
  </sheetViews>
  <sheetFormatPr defaultColWidth="9.140625" defaultRowHeight="12.75"/>
  <cols>
    <col min="1" max="1" width="18.28125" style="0" customWidth="1"/>
    <col min="2" max="2" width="61.140625" style="0" customWidth="1"/>
  </cols>
  <sheetData>
    <row r="1" ht="26.25">
      <c r="A1" s="68" t="s">
        <v>292</v>
      </c>
    </row>
    <row r="2" spans="1:2" ht="12.75">
      <c r="A2" s="4" t="s">
        <v>294</v>
      </c>
      <c r="B2" s="4" t="s">
        <v>805</v>
      </c>
    </row>
    <row r="4" s="1" customFormat="1" ht="12.75"/>
  </sheetData>
  <sheetProtection/>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sheetPr codeName="Sheet11">
    <tabColor rgb="FF92D050"/>
    <pageSetUpPr fitToPage="1"/>
  </sheetPr>
  <dimension ref="A1:F19"/>
  <sheetViews>
    <sheetView zoomScalePageLayoutView="0" workbookViewId="0" topLeftCell="A1">
      <selection activeCell="B3" sqref="B3"/>
    </sheetView>
  </sheetViews>
  <sheetFormatPr defaultColWidth="9.140625" defaultRowHeight="12.75"/>
  <cols>
    <col min="1" max="1" width="52.7109375" style="0" customWidth="1"/>
    <col min="2" max="2" width="30.7109375" style="0" customWidth="1"/>
    <col min="3" max="3" width="17.28125" style="3" customWidth="1"/>
    <col min="4" max="4" width="17.28125" style="3" hidden="1" customWidth="1"/>
    <col min="5" max="5" width="18.28125" style="3" customWidth="1"/>
    <col min="6" max="6" width="19.28125" style="3" customWidth="1"/>
    <col min="7" max="7" width="22.140625" style="0" customWidth="1"/>
  </cols>
  <sheetData>
    <row r="1" spans="1:6" ht="20.25">
      <c r="A1" s="26"/>
      <c r="B1" s="26"/>
      <c r="C1" s="29"/>
      <c r="D1" s="29"/>
      <c r="E1" s="29"/>
      <c r="F1" s="29"/>
    </row>
    <row r="2" spans="1:6" ht="20.25">
      <c r="A2" s="26"/>
      <c r="B2" s="30" t="str">
        <f>CONCATENATE(taxyear," Child Fitness Tax Credit Receipt")</f>
        <v>2013 Child Fitness Tax Credit Receipt</v>
      </c>
      <c r="C2" s="30"/>
      <c r="D2" s="30"/>
      <c r="E2" s="29"/>
      <c r="F2" s="29"/>
    </row>
    <row r="3" spans="1:6" ht="25.5">
      <c r="A3" s="26"/>
      <c r="B3" s="52" t="str">
        <f>clubName</f>
        <v>RGA</v>
      </c>
      <c r="C3" s="30"/>
      <c r="D3" s="30"/>
      <c r="E3" s="29"/>
      <c r="F3" s="29"/>
    </row>
    <row r="4" spans="1:6" ht="20.25">
      <c r="A4" s="26"/>
      <c r="B4" s="28"/>
      <c r="C4" s="30"/>
      <c r="D4" s="30"/>
      <c r="E4" s="29"/>
      <c r="F4" s="29"/>
    </row>
    <row r="5" spans="1:6" ht="20.25">
      <c r="A5" s="26"/>
      <c r="B5" s="26"/>
      <c r="C5" s="29"/>
      <c r="D5" s="29"/>
      <c r="E5" s="29"/>
      <c r="F5" s="29"/>
    </row>
    <row r="6" spans="1:6" ht="20.25">
      <c r="A6" s="27" t="s">
        <v>204</v>
      </c>
      <c r="B6" s="55"/>
      <c r="C6" s="29"/>
      <c r="D6" s="29" t="s">
        <v>365</v>
      </c>
      <c r="F6" s="29"/>
    </row>
    <row r="7" spans="1:6" ht="20.25">
      <c r="A7" s="27" t="s">
        <v>151</v>
      </c>
      <c r="B7" s="26"/>
      <c r="C7" s="29"/>
      <c r="D7" s="29"/>
      <c r="E7" s="29"/>
      <c r="F7" s="29"/>
    </row>
    <row r="8" spans="1:6" ht="20.25">
      <c r="A8" s="27" t="s">
        <v>152</v>
      </c>
      <c r="B8" s="26"/>
      <c r="C8" s="29"/>
      <c r="D8" s="29"/>
      <c r="E8" s="29"/>
      <c r="F8" s="29"/>
    </row>
    <row r="9" spans="1:6" ht="20.25">
      <c r="A9" s="27"/>
      <c r="B9" s="26"/>
      <c r="C9" s="29"/>
      <c r="D9" s="29"/>
      <c r="E9" s="29"/>
      <c r="F9" s="29"/>
    </row>
    <row r="10" spans="1:5" ht="20.25">
      <c r="A10" s="29" t="s">
        <v>48</v>
      </c>
      <c r="B10" s="28" t="s">
        <v>146</v>
      </c>
      <c r="C10" s="30" t="s">
        <v>147</v>
      </c>
      <c r="D10" s="30"/>
      <c r="E10" s="30" t="s">
        <v>47</v>
      </c>
    </row>
    <row r="11" spans="1:5" ht="20.25">
      <c r="A11" s="29"/>
      <c r="B11" s="28"/>
      <c r="C11" s="30"/>
      <c r="D11" s="30"/>
      <c r="E11" s="30"/>
    </row>
    <row r="12" spans="1:5" ht="20.25">
      <c r="A12" s="32" t="str">
        <f>CONCATENATE(taxyear-1,"-",taxyear)</f>
        <v>2012-2013</v>
      </c>
      <c r="B12" s="53">
        <f>DATE(taxyear,1,1)</f>
        <v>41275</v>
      </c>
      <c r="C12" s="53">
        <f>DATE(taxyear,tFeeStartMonth-1,1)</f>
        <v>41456</v>
      </c>
      <c r="D12" s="56" t="e">
        <f ca="1">MATCH($D$6,INDIRECT("'"&amp;A12&amp;"'!"&amp;"A1:A2000"),0)</f>
        <v>#REF!</v>
      </c>
      <c r="E12" s="31" t="e">
        <f ca="1">IF(ISNA(D12),0,SUM(INDIRECT("'"&amp;A12&amp;"'!"&amp;tFirstHalfStartCol&amp;D12&amp;":"&amp;tFirstHalfEndCol&amp;D12)))</f>
        <v>#NAME?</v>
      </c>
    </row>
    <row r="13" spans="1:5" ht="20.25">
      <c r="A13" s="32" t="str">
        <f>CONCATENATE(taxyear,"-",taxyear+1)</f>
        <v>2013-2014</v>
      </c>
      <c r="B13" s="53">
        <f>DATE(taxyear,tFeeStartMonth,1)</f>
        <v>41487</v>
      </c>
      <c r="C13" s="53">
        <f>DATE(taxyear,12,1)</f>
        <v>41609</v>
      </c>
      <c r="D13" s="56" t="e">
        <f ca="1">MATCH($D$6,INDIRECT("'"&amp;A13&amp;"'!"&amp;"A1:A2000"),0)</f>
        <v>#REF!</v>
      </c>
      <c r="E13" s="31" t="e">
        <f ca="1">IF(ISNA(D13),0,SUM(INDIRECT("'"&amp;A13&amp;"'!"&amp;tSecondHalfStartCol&amp;D13&amp;":"&amp;tSecondHalfEndCol&amp;D13)))</f>
        <v>#NAME?</v>
      </c>
    </row>
    <row r="14" spans="1:6" ht="20.25">
      <c r="A14" s="26"/>
      <c r="B14" s="26"/>
      <c r="C14" s="29"/>
      <c r="D14" s="29"/>
      <c r="E14" s="31"/>
      <c r="F14" s="32"/>
    </row>
    <row r="15" spans="1:6" ht="20.25">
      <c r="A15" s="26" t="s">
        <v>49</v>
      </c>
      <c r="B15" s="33" t="str">
        <f>startyear</f>
        <v>2013</v>
      </c>
      <c r="C15" s="29"/>
      <c r="D15" s="29"/>
      <c r="E15" s="31" t="e">
        <f>SUM(E12:E13)</f>
        <v>#NAME?</v>
      </c>
      <c r="F15" s="29"/>
    </row>
    <row r="16" spans="1:6" ht="20.25">
      <c r="A16" s="26"/>
      <c r="B16" s="26"/>
      <c r="C16" s="29"/>
      <c r="D16" s="29"/>
      <c r="E16" s="29"/>
      <c r="F16" s="29"/>
    </row>
    <row r="17" ht="12.75">
      <c r="A17" t="s">
        <v>148</v>
      </c>
    </row>
    <row r="18" ht="12.75">
      <c r="A18" t="s">
        <v>149</v>
      </c>
    </row>
    <row r="19" ht="12.75">
      <c r="A19" t="s">
        <v>150</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90" r:id="rId1"/>
</worksheet>
</file>

<file path=xl/worksheets/sheet4.xml><?xml version="1.0" encoding="utf-8"?>
<worksheet xmlns="http://schemas.openxmlformats.org/spreadsheetml/2006/main" xmlns:r="http://schemas.openxmlformats.org/officeDocument/2006/relationships">
  <sheetPr codeName="Sheet9">
    <tabColor rgb="FF92D050"/>
    <pageSetUpPr fitToPage="1"/>
  </sheetPr>
  <dimension ref="A1:I65527"/>
  <sheetViews>
    <sheetView zoomScale="75" zoomScaleNormal="75" zoomScalePageLayoutView="0" workbookViewId="0" topLeftCell="A1">
      <selection activeCell="I9" sqref="I9"/>
    </sheetView>
  </sheetViews>
  <sheetFormatPr defaultColWidth="9.140625" defaultRowHeight="12.75"/>
  <cols>
    <col min="1" max="1" width="26.8515625" style="15" customWidth="1"/>
    <col min="2" max="2" width="56.28125" style="15" customWidth="1"/>
    <col min="3" max="3" width="16.57421875" style="15" customWidth="1"/>
    <col min="4" max="4" width="35.57421875" style="15" customWidth="1"/>
    <col min="5" max="5" width="9.140625" style="15" customWidth="1"/>
    <col min="6" max="6" width="7.00390625" style="15" customWidth="1"/>
    <col min="7" max="7" width="8.00390625" style="15" customWidth="1"/>
    <col min="8" max="8" width="81.57421875" style="15" customWidth="1"/>
    <col min="9" max="9" width="64.8515625" style="15" customWidth="1"/>
    <col min="10" max="16384" width="9.140625" style="15" customWidth="1"/>
  </cols>
  <sheetData>
    <row r="1" spans="1:8" ht="46.5">
      <c r="A1" s="85" t="str">
        <f>CONCATENATE(clubName," Registration (",startyear," – ",endyear,")")</f>
        <v>RGA Registration (2013 – 2014)</v>
      </c>
      <c r="B1" s="86"/>
      <c r="C1" s="86"/>
      <c r="D1" s="86"/>
      <c r="E1" s="86"/>
      <c r="F1" s="86"/>
      <c r="G1" s="86"/>
      <c r="H1" s="86"/>
    </row>
    <row r="2" ht="38.25" customHeight="1" thickBot="1">
      <c r="H2" s="16"/>
    </row>
    <row r="3" spans="1:8" ht="33.75" customHeight="1" thickBot="1">
      <c r="A3" s="15" t="s">
        <v>39</v>
      </c>
      <c r="B3" s="76"/>
      <c r="C3" s="15" t="s">
        <v>26</v>
      </c>
      <c r="D3" s="75"/>
      <c r="F3" s="20"/>
      <c r="H3" s="90" t="s">
        <v>35</v>
      </c>
    </row>
    <row r="4" spans="6:8" ht="19.5" thickBot="1">
      <c r="F4" s="20"/>
      <c r="H4" s="90"/>
    </row>
    <row r="5" spans="1:8" ht="39.75" customHeight="1" thickBot="1">
      <c r="A5" s="15" t="s">
        <v>31</v>
      </c>
      <c r="B5" s="24"/>
      <c r="C5" s="71"/>
      <c r="D5" s="71"/>
      <c r="F5" s="20"/>
      <c r="H5" s="90"/>
    </row>
    <row r="6" spans="6:8" ht="19.5" thickBot="1">
      <c r="F6" s="20"/>
      <c r="H6" s="90"/>
    </row>
    <row r="7" spans="1:8" ht="39.75" customHeight="1" thickBot="1">
      <c r="A7" s="15" t="s">
        <v>27</v>
      </c>
      <c r="B7" s="87"/>
      <c r="C7" s="88"/>
      <c r="D7" s="89"/>
      <c r="F7" s="20"/>
      <c r="H7" s="90"/>
    </row>
    <row r="8" spans="2:8" ht="19.5" thickBot="1">
      <c r="B8" s="17"/>
      <c r="C8" s="17"/>
      <c r="D8" s="17"/>
      <c r="F8" s="20"/>
      <c r="H8" s="90"/>
    </row>
    <row r="9" spans="1:8" ht="36" customHeight="1" thickBot="1">
      <c r="A9" s="15" t="s">
        <v>18</v>
      </c>
      <c r="B9" s="75"/>
      <c r="C9" s="15" t="s">
        <v>28</v>
      </c>
      <c r="D9" s="75"/>
      <c r="F9" s="20"/>
      <c r="H9" s="90"/>
    </row>
    <row r="10" spans="6:8" ht="19.5" thickBot="1">
      <c r="F10" s="20"/>
      <c r="H10" s="16"/>
    </row>
    <row r="11" spans="1:8" ht="33" customHeight="1" thickBot="1">
      <c r="A11" s="15" t="s">
        <v>29</v>
      </c>
      <c r="B11" s="75"/>
      <c r="C11" s="15" t="s">
        <v>38</v>
      </c>
      <c r="D11" s="75"/>
      <c r="F11" s="20"/>
      <c r="H11" s="14" t="s">
        <v>36</v>
      </c>
    </row>
    <row r="12" spans="6:8" ht="19.5" thickBot="1">
      <c r="F12" s="20"/>
      <c r="H12" s="22" t="s">
        <v>45</v>
      </c>
    </row>
    <row r="13" spans="1:8" ht="35.25" customHeight="1" thickBot="1">
      <c r="A13" s="15" t="s">
        <v>30</v>
      </c>
      <c r="B13" s="99"/>
      <c r="C13" s="100"/>
      <c r="D13" s="101"/>
      <c r="F13" s="20"/>
      <c r="G13" s="25" t="s">
        <v>44</v>
      </c>
      <c r="H13" s="90" t="str">
        <f>CONCATENATE("As part of the condition for the acceptance of the registration, I state that I will not hold responsible ",waiverList,", its Officials, Officers, Employees, Coaches or Volunteers, for any personal injuries or property loss or damage suffered by me or my child while participating in classes, performances or activities.")</f>
        <v>As part of the condition for the acceptance of the registration, I state that I will not hold responsible the club, parent society, the provincial federation, GCG, the facility, etc., its Officials, Officers, Employees, Coaches or Volunteers, for any personal injuries or property loss or damage suffered by me or my child while participating in classes, performances or activities.</v>
      </c>
    </row>
    <row r="14" spans="6:8" ht="19.5" customHeight="1" thickBot="1">
      <c r="F14" s="20"/>
      <c r="H14" s="93"/>
    </row>
    <row r="15" spans="1:8" ht="34.5" customHeight="1" thickBot="1">
      <c r="A15" s="15" t="s">
        <v>40</v>
      </c>
      <c r="B15" s="96"/>
      <c r="C15" s="97"/>
      <c r="D15" s="98"/>
      <c r="F15" s="20"/>
      <c r="H15" s="93"/>
    </row>
    <row r="16" spans="1:8" ht="19.5" thickBot="1">
      <c r="A16" s="22" t="s">
        <v>50</v>
      </c>
      <c r="F16" s="20"/>
      <c r="H16" s="93"/>
    </row>
    <row r="17" spans="1:8" ht="41.25" customHeight="1" thickBot="1">
      <c r="A17" s="15" t="s">
        <v>41</v>
      </c>
      <c r="B17" s="96"/>
      <c r="C17" s="97"/>
      <c r="D17" s="98"/>
      <c r="F17" s="20"/>
      <c r="H17" s="93"/>
    </row>
    <row r="18" spans="1:8" ht="19.5" thickBot="1">
      <c r="A18" s="22" t="s">
        <v>50</v>
      </c>
      <c r="F18" s="20"/>
      <c r="H18" s="19"/>
    </row>
    <row r="19" spans="1:8" ht="55.5" customHeight="1" thickBot="1">
      <c r="A19" s="15" t="s">
        <v>42</v>
      </c>
      <c r="B19" s="87"/>
      <c r="C19" s="94"/>
      <c r="D19" s="95"/>
      <c r="F19" s="20"/>
      <c r="G19" s="25" t="s">
        <v>44</v>
      </c>
      <c r="H19" s="73" t="s">
        <v>359</v>
      </c>
    </row>
    <row r="20" spans="2:8" ht="19.5" thickBot="1">
      <c r="B20" s="18"/>
      <c r="D20" s="18"/>
      <c r="F20" s="20"/>
      <c r="H20" s="19"/>
    </row>
    <row r="21" spans="1:8" ht="39" customHeight="1" thickBot="1">
      <c r="A21" s="15" t="s">
        <v>46</v>
      </c>
      <c r="C21" s="15" t="s">
        <v>33</v>
      </c>
      <c r="D21" s="23"/>
      <c r="F21" s="20"/>
      <c r="G21" s="25" t="s">
        <v>44</v>
      </c>
      <c r="H21" s="48" t="s">
        <v>101</v>
      </c>
    </row>
    <row r="22" ht="19.5" thickBot="1">
      <c r="F22" s="20"/>
    </row>
    <row r="23" spans="1:8" ht="36" customHeight="1" thickBot="1">
      <c r="A23" s="15" t="s">
        <v>37</v>
      </c>
      <c r="B23" s="23"/>
      <c r="C23" s="15" t="s">
        <v>32</v>
      </c>
      <c r="D23" s="23"/>
      <c r="F23" s="20"/>
      <c r="G23" s="25" t="s">
        <v>44</v>
      </c>
      <c r="H23" s="90" t="str">
        <f>CONCATENATE("I understand that personal information will be sent across provincial borders and is subject to PIPEDA regulations. Requests to view personal information should be made in writing to ",PSOAddr)</f>
        <v>I understand that personal information will be sent across provincial borders and is subject to PIPEDA regulations. Requests to view personal information should be made in writing to RGA 11759 Groat Road,  Edmonton, Alberta T5M 3K6</v>
      </c>
    </row>
    <row r="24" spans="6:8" ht="19.5" thickBot="1">
      <c r="F24" s="20"/>
      <c r="H24" s="93"/>
    </row>
    <row r="25" spans="1:8" ht="45" customHeight="1" thickBot="1">
      <c r="A25" s="15" t="s">
        <v>34</v>
      </c>
      <c r="B25" s="87"/>
      <c r="C25" s="88"/>
      <c r="D25" s="89"/>
      <c r="F25" s="20"/>
      <c r="H25" s="93"/>
    </row>
    <row r="26" ht="18.75">
      <c r="F26" s="20"/>
    </row>
    <row r="27" spans="1:8" ht="19.5" thickBot="1">
      <c r="A27" s="15" t="s">
        <v>51</v>
      </c>
      <c r="F27" s="20"/>
      <c r="H27" s="15" t="s">
        <v>51</v>
      </c>
    </row>
    <row r="28" spans="1:8" ht="18.75">
      <c r="A28" s="107"/>
      <c r="B28" s="108"/>
      <c r="C28" s="108"/>
      <c r="D28" s="109"/>
      <c r="F28" s="20"/>
      <c r="H28" s="91"/>
    </row>
    <row r="29" spans="1:8" ht="19.5" thickBot="1">
      <c r="A29" s="110"/>
      <c r="B29" s="111"/>
      <c r="C29" s="111"/>
      <c r="D29" s="112"/>
      <c r="F29" s="20"/>
      <c r="H29" s="92"/>
    </row>
    <row r="30" ht="18.75">
      <c r="F30" s="20"/>
    </row>
    <row r="31" spans="2:9" ht="28.5" customHeight="1">
      <c r="B31" s="106" t="s">
        <v>43</v>
      </c>
      <c r="C31" s="86"/>
      <c r="D31" s="86"/>
      <c r="F31" s="20"/>
      <c r="H31" s="21" t="s">
        <v>43</v>
      </c>
      <c r="I31" s="18"/>
    </row>
    <row r="32" ht="18.75">
      <c r="F32" s="20"/>
    </row>
    <row r="33" spans="1:8" ht="46.5">
      <c r="A33" s="102" t="str">
        <f>CONCATENATE("- Complete this form with payment of ",registrationFee,". . Please return the signed form the coach responsible on or before your child's first class. Payments are due at the time of registration.")</f>
        <v>- Complete this form with payment of $x for pre-competitive, $y for national stream,  etc. . . Please return the signed form the coach responsible on or before your child's first class. Payments are due at the time of registration.</v>
      </c>
      <c r="B33" s="86"/>
      <c r="C33" s="86"/>
      <c r="D33" s="86"/>
      <c r="F33" s="20"/>
      <c r="H33" s="54" t="s">
        <v>367</v>
      </c>
    </row>
    <row r="34" spans="1:8" ht="18.75">
      <c r="A34" s="86"/>
      <c r="B34" s="86"/>
      <c r="C34" s="86"/>
      <c r="D34" s="86"/>
      <c r="F34" s="20"/>
      <c r="H34" s="22" t="str">
        <f>CONCATENATE("(Please make cheque payable to ",clubPayee,")")</f>
        <v>(Please make cheque payable to Mario Lam)</v>
      </c>
    </row>
    <row r="35" spans="1:8" ht="18.75">
      <c r="A35" s="103" t="s">
        <v>295</v>
      </c>
      <c r="B35" s="102"/>
      <c r="C35" s="102"/>
      <c r="D35" s="102"/>
      <c r="E35" s="104"/>
      <c r="F35" s="20"/>
      <c r="H35" s="16"/>
    </row>
    <row r="36" spans="1:8" ht="18.75">
      <c r="A36" s="86"/>
      <c r="B36" s="86"/>
      <c r="C36" s="86"/>
      <c r="D36" s="86"/>
      <c r="E36" s="105"/>
      <c r="F36" s="20"/>
      <c r="H36" s="16"/>
    </row>
    <row r="37" ht="18.75">
      <c r="H37" s="9"/>
    </row>
    <row r="65527" ht="18.75">
      <c r="B65527" s="72"/>
    </row>
  </sheetData>
  <sheetProtection/>
  <mergeCells count="15">
    <mergeCell ref="A33:D34"/>
    <mergeCell ref="A35:E36"/>
    <mergeCell ref="B31:D31"/>
    <mergeCell ref="A28:D29"/>
    <mergeCell ref="B15:D15"/>
    <mergeCell ref="H23:H25"/>
    <mergeCell ref="A1:H1"/>
    <mergeCell ref="B7:D7"/>
    <mergeCell ref="B25:D25"/>
    <mergeCell ref="H3:H9"/>
    <mergeCell ref="H28:H29"/>
    <mergeCell ref="H13:H17"/>
    <mergeCell ref="B19:D19"/>
    <mergeCell ref="B17:D17"/>
    <mergeCell ref="B13:D13"/>
  </mergeCells>
  <printOptions/>
  <pageMargins left="0.35433070866141736" right="0.3937007874015748" top="0.1968503937007874" bottom="0.4330708661417323" header="0" footer="0.31496062992125984"/>
  <pageSetup fitToHeight="1" fitToWidth="1" horizontalDpi="600" verticalDpi="600" orientation="landscape" scale="55" r:id="rId1"/>
</worksheet>
</file>

<file path=xl/worksheets/sheet5.xml><?xml version="1.0" encoding="utf-8"?>
<worksheet xmlns="http://schemas.openxmlformats.org/spreadsheetml/2006/main" xmlns:r="http://schemas.openxmlformats.org/officeDocument/2006/relationships">
  <sheetPr codeName="Sheet4"/>
  <dimension ref="A1:Z158"/>
  <sheetViews>
    <sheetView zoomScalePageLayoutView="0" workbookViewId="0" topLeftCell="A1">
      <selection activeCell="D35" sqref="D35"/>
    </sheetView>
  </sheetViews>
  <sheetFormatPr defaultColWidth="9.140625" defaultRowHeight="12.75"/>
  <cols>
    <col min="1" max="1" width="23.28125" style="0" customWidth="1"/>
    <col min="2" max="2" width="31.8515625" style="0" customWidth="1"/>
    <col min="3" max="3" width="62.8515625" style="0" customWidth="1"/>
    <col min="4" max="4" width="17.8515625" style="0" customWidth="1"/>
    <col min="5" max="5" width="17.57421875" style="0" customWidth="1"/>
    <col min="6" max="6" width="46.57421875" style="0" customWidth="1"/>
    <col min="7" max="7" width="18.00390625" style="0" customWidth="1"/>
    <col min="9" max="9" width="15.8515625" style="0" customWidth="1"/>
    <col min="12" max="12" width="11.7109375" style="0" customWidth="1"/>
    <col min="25" max="25" width="13.421875" style="0" bestFit="1" customWidth="1"/>
  </cols>
  <sheetData>
    <row r="1" ht="12.75">
      <c r="A1" s="1" t="s">
        <v>144</v>
      </c>
    </row>
    <row r="2" spans="1:2" ht="12.75">
      <c r="A2" s="4" t="s">
        <v>59</v>
      </c>
      <c r="B2" s="37" t="s">
        <v>366</v>
      </c>
    </row>
    <row r="3" spans="1:3" ht="15.75">
      <c r="A3" s="4" t="s">
        <v>53</v>
      </c>
      <c r="B3" s="13" t="s">
        <v>9</v>
      </c>
      <c r="C3" t="str">
        <f>VLOOKUP(B3,MonthColumns,2,FALSE)</f>
        <v>Q</v>
      </c>
    </row>
    <row r="4" spans="1:2" ht="12.75">
      <c r="A4" s="4" t="s">
        <v>60</v>
      </c>
      <c r="B4" s="37" t="s">
        <v>2</v>
      </c>
    </row>
    <row r="5" spans="1:2" ht="12.75">
      <c r="A5" s="4" t="s">
        <v>231</v>
      </c>
      <c r="B5" s="63">
        <v>2013</v>
      </c>
    </row>
    <row r="6" spans="1:2" ht="12.75">
      <c r="A6" s="4" t="s">
        <v>232</v>
      </c>
      <c r="B6" s="63">
        <v>2014</v>
      </c>
    </row>
    <row r="7" spans="1:2" ht="12.75">
      <c r="A7" s="4" t="s">
        <v>111</v>
      </c>
      <c r="B7">
        <v>2000</v>
      </c>
    </row>
    <row r="8" spans="1:2" ht="12.75">
      <c r="A8" s="4" t="s">
        <v>110</v>
      </c>
      <c r="B8">
        <f ca="1">COUNTA(INDIRECT(CONCATENATE("vitals!","b",tVitalsDataRow,":b",tMaxConfigured)))</f>
        <v>1</v>
      </c>
    </row>
    <row r="9" spans="1:2" ht="12.75">
      <c r="A9" s="4" t="s">
        <v>109</v>
      </c>
      <c r="B9" t="e">
        <f ca="1">COUNTA(INDIRECT(CONCATENATE("vitals!","b",tVitalsDataRow,":b",tMaxConfigured)))+tVitalsHeadingRow</f>
        <v>#REF!</v>
      </c>
    </row>
    <row r="10" spans="1:2" ht="12.75">
      <c r="A10" s="4" t="s">
        <v>115</v>
      </c>
      <c r="B10" t="s">
        <v>108</v>
      </c>
    </row>
    <row r="11" spans="1:2" ht="12.75">
      <c r="A11" s="4" t="s">
        <v>112</v>
      </c>
      <c r="B11" s="4">
        <f ca="1">COLUMN(INDIRECT("AZ1"))</f>
        <v>52</v>
      </c>
    </row>
    <row r="12" spans="1:2" ht="12.75">
      <c r="A12" s="4" t="s">
        <v>113</v>
      </c>
      <c r="B12" t="e">
        <f>ROW(vFName)+1</f>
        <v>#REF!</v>
      </c>
    </row>
    <row r="13" spans="1:2" ht="12.75">
      <c r="A13" s="4" t="s">
        <v>114</v>
      </c>
      <c r="B13" t="e">
        <f>ROW(vFName)</f>
        <v>#REF!</v>
      </c>
    </row>
    <row r="14" spans="1:2" ht="12.75">
      <c r="A14" s="4" t="s">
        <v>116</v>
      </c>
      <c r="B14" t="e">
        <f>CONCATENATE("'",season,"'!A$",tVitalsDataRow,":A"&amp;"$"&amp;tMaxActualDataRow)</f>
        <v>#REF!</v>
      </c>
    </row>
    <row r="15" spans="1:3" ht="12.75">
      <c r="A15" s="4" t="s">
        <v>145</v>
      </c>
      <c r="B15">
        <v>8</v>
      </c>
      <c r="C15" s="51"/>
    </row>
    <row r="16" spans="1:3" ht="12.75">
      <c r="A16" s="4" t="s">
        <v>159</v>
      </c>
      <c r="B16" t="s">
        <v>158</v>
      </c>
      <c r="C16" s="51"/>
    </row>
    <row r="17" spans="1:3" ht="12.75">
      <c r="A17" s="4" t="s">
        <v>312</v>
      </c>
      <c r="B17" t="s">
        <v>364</v>
      </c>
      <c r="C17" s="51"/>
    </row>
    <row r="18" spans="1:3" ht="12.75">
      <c r="A18" s="4" t="s">
        <v>298</v>
      </c>
      <c r="B18" t="s">
        <v>363</v>
      </c>
      <c r="C18" s="51"/>
    </row>
    <row r="19" spans="1:3" ht="12.75">
      <c r="A19" s="4" t="s">
        <v>299</v>
      </c>
      <c r="B19">
        <v>7</v>
      </c>
      <c r="C19" s="51"/>
    </row>
    <row r="20" spans="1:3" ht="12.75">
      <c r="A20" s="4" t="s">
        <v>311</v>
      </c>
      <c r="C20" s="51"/>
    </row>
    <row r="21" spans="1:3" ht="12.75">
      <c r="A21" s="59" t="s">
        <v>196</v>
      </c>
      <c r="C21" s="51"/>
    </row>
    <row r="22" spans="1:12" ht="12.75">
      <c r="A22" s="4" t="s">
        <v>302</v>
      </c>
      <c r="B22" t="s">
        <v>301</v>
      </c>
      <c r="C22">
        <v>1</v>
      </c>
      <c r="D22" s="4" t="s">
        <v>261</v>
      </c>
      <c r="E22" t="s">
        <v>260</v>
      </c>
      <c r="F22" s="51" t="s">
        <v>262</v>
      </c>
      <c r="G22" t="s">
        <v>263</v>
      </c>
      <c r="H22" t="s">
        <v>265</v>
      </c>
      <c r="I22" t="s">
        <v>266</v>
      </c>
      <c r="J22" t="s">
        <v>17</v>
      </c>
      <c r="K22" t="s">
        <v>18</v>
      </c>
      <c r="L22" t="s">
        <v>267</v>
      </c>
    </row>
    <row r="23" spans="1:12" ht="12.75">
      <c r="A23" s="4" t="s">
        <v>303</v>
      </c>
      <c r="B23" t="s">
        <v>206</v>
      </c>
      <c r="C23">
        <v>8</v>
      </c>
      <c r="D23" s="4" t="s">
        <v>1</v>
      </c>
      <c r="E23" t="s">
        <v>0</v>
      </c>
      <c r="F23" s="51" t="s">
        <v>21</v>
      </c>
      <c r="G23" t="s">
        <v>300</v>
      </c>
      <c r="H23" t="s">
        <v>16</v>
      </c>
      <c r="I23" t="s">
        <v>157</v>
      </c>
      <c r="J23" t="s">
        <v>17</v>
      </c>
      <c r="K23" t="s">
        <v>18</v>
      </c>
      <c r="L23" t="s">
        <v>19</v>
      </c>
    </row>
    <row r="24" spans="1:12" ht="12.75">
      <c r="A24" s="4" t="s">
        <v>304</v>
      </c>
      <c r="B24" s="4" t="s">
        <v>305</v>
      </c>
      <c r="C24">
        <v>42</v>
      </c>
      <c r="D24" s="4" t="s">
        <v>306</v>
      </c>
      <c r="E24" s="4" t="s">
        <v>307</v>
      </c>
      <c r="F24" s="4" t="s">
        <v>21</v>
      </c>
      <c r="G24" s="4" t="s">
        <v>263</v>
      </c>
      <c r="H24" s="9" t="s">
        <v>310</v>
      </c>
      <c r="I24" t="s">
        <v>309</v>
      </c>
      <c r="J24" t="s">
        <v>308</v>
      </c>
      <c r="K24" t="s">
        <v>18</v>
      </c>
      <c r="L24" t="s">
        <v>28</v>
      </c>
    </row>
    <row r="25" spans="1:3" ht="12.75">
      <c r="A25" s="7" t="s">
        <v>117</v>
      </c>
      <c r="C25" s="51"/>
    </row>
    <row r="26" spans="1:3" ht="12.75">
      <c r="A26" s="4"/>
      <c r="C26" s="51"/>
    </row>
    <row r="27" spans="1:3" ht="12.75">
      <c r="A27" s="4"/>
      <c r="C27" s="51"/>
    </row>
    <row r="28" spans="1:3" ht="12.75">
      <c r="A28" s="4"/>
      <c r="C28" s="51"/>
    </row>
    <row r="29" spans="1:3" ht="12.75">
      <c r="A29" s="4"/>
      <c r="C29" s="51"/>
    </row>
    <row r="30" spans="1:3" ht="12.75">
      <c r="A30" s="4"/>
      <c r="B30" s="4"/>
      <c r="C30" s="51"/>
    </row>
    <row r="31" spans="1:3" ht="12.75">
      <c r="A31" s="4" t="s">
        <v>223</v>
      </c>
      <c r="B31" s="62" t="e">
        <f>CONCATENATE("'",startyear,"-",endyear,"'!A$",tVitalsDataRow,":"&amp;tMaxColumnsLetter&amp;"$"&amp;tMaxConfigured)</f>
        <v>#REF!</v>
      </c>
      <c r="C31" t="s">
        <v>224</v>
      </c>
    </row>
    <row r="32" spans="1:2" ht="12.75">
      <c r="A32" s="4" t="s">
        <v>225</v>
      </c>
      <c r="B32" s="62">
        <f>taxyear+1</f>
        <v>2014</v>
      </c>
    </row>
    <row r="33" spans="1:2" ht="12.75">
      <c r="A33" s="4" t="s">
        <v>226</v>
      </c>
      <c r="B33" s="62" t="e">
        <f ca="1">COLUMN(INDIRECT("fClass"&amp;currentSeasonEnd))</f>
        <v>#REF!</v>
      </c>
    </row>
    <row r="34" spans="1:2" ht="12.75">
      <c r="A34" s="4" t="s">
        <v>227</v>
      </c>
      <c r="B34" s="62" t="e">
        <f ca="1">COLUMN(INDIRECT("fIndLevel"&amp;currentSeasonEnd))</f>
        <v>#REF!</v>
      </c>
    </row>
    <row r="35" spans="1:4" ht="12.75">
      <c r="A35" s="4" t="s">
        <v>258</v>
      </c>
      <c r="B35" s="66" t="s">
        <v>259</v>
      </c>
      <c r="C35" s="66">
        <v>36556</v>
      </c>
      <c r="D35" s="4" t="str">
        <f>IF(ISERROR(DATEVALUE(B35)),IF(ISERROR(C35),"dd/mm/yyyy","yyyy/mm/dd"),"mm/dd/yyyy")</f>
        <v>yyyy/mm/dd</v>
      </c>
    </row>
    <row r="36" ht="12.75">
      <c r="B36" s="62"/>
    </row>
    <row r="37" ht="12.75">
      <c r="B37" s="62"/>
    </row>
    <row r="38" spans="1:7" s="1" customFormat="1" ht="12.75">
      <c r="A38" s="1" t="s">
        <v>210</v>
      </c>
      <c r="B38" s="1" t="s">
        <v>211</v>
      </c>
      <c r="C38" s="60" t="s">
        <v>212</v>
      </c>
      <c r="D38" s="1" t="s">
        <v>208</v>
      </c>
      <c r="E38" s="1" t="s">
        <v>214</v>
      </c>
      <c r="F38" s="1" t="s">
        <v>213</v>
      </c>
      <c r="G38" s="1" t="s">
        <v>219</v>
      </c>
    </row>
    <row r="39" spans="1:5" ht="12.75">
      <c r="A39" s="4" t="s">
        <v>205</v>
      </c>
      <c r="B39" s="4" t="s">
        <v>206</v>
      </c>
      <c r="C39" s="57" t="str">
        <f>CONCATENATE(taxyear,"-",taxyear+1)</f>
        <v>2013-2014</v>
      </c>
      <c r="D39" s="4" t="s">
        <v>207</v>
      </c>
      <c r="E39" s="4" t="s">
        <v>209</v>
      </c>
    </row>
    <row r="40" spans="1:5" ht="12.75">
      <c r="A40" s="4" t="s">
        <v>222</v>
      </c>
      <c r="B40" s="4" t="s">
        <v>206</v>
      </c>
      <c r="C40" s="57" t="str">
        <f>CONCATENATE(taxyear,"-",taxyear+1)</f>
        <v>2013-2014</v>
      </c>
      <c r="D40" s="4" t="s">
        <v>207</v>
      </c>
      <c r="E40" s="4" t="s">
        <v>209</v>
      </c>
    </row>
    <row r="41" spans="1:3" ht="12.75">
      <c r="A41" s="49" t="s">
        <v>117</v>
      </c>
      <c r="C41" s="51"/>
    </row>
    <row r="42" spans="1:3" ht="12.75">
      <c r="A42" s="4"/>
      <c r="C42" s="51"/>
    </row>
    <row r="43" spans="1:3" ht="12.75">
      <c r="A43" s="4"/>
      <c r="B43" t="e">
        <f>fseasonStart2014</f>
        <v>#REF!</v>
      </c>
      <c r="C43" s="51"/>
    </row>
    <row r="44" spans="1:3" ht="12.75">
      <c r="A44" s="4" t="s">
        <v>154</v>
      </c>
      <c r="B44" s="4" t="s">
        <v>155</v>
      </c>
      <c r="C44" s="57" t="s">
        <v>156</v>
      </c>
    </row>
    <row r="45" spans="1:3" ht="12.75">
      <c r="A45" t="str">
        <f>tax2ndHalf</f>
        <v>2013-2014</v>
      </c>
      <c r="B45" s="36" t="e">
        <f ca="1">COLUMNLetter(INDIRECT("fseasonStart"&amp;(taxyear+1)))</f>
        <v>#NAME?</v>
      </c>
      <c r="C45" s="4" t="str">
        <f>CONCATENATE("first month column of season ",taxyear+1)</f>
        <v>first month column of season 2014</v>
      </c>
    </row>
    <row r="46" spans="1:3" ht="12.75">
      <c r="A46" s="4"/>
      <c r="B46" s="36" t="e">
        <f ca="1">COLUMNLetter(OFFSET(INDIRECT(B45&amp;tVitalsDataRow),0,12-MONTH(INDIRECT("fseasonStart"&amp;(taxyear+1)))))</f>
        <v>#NAME?</v>
      </c>
      <c r="C46" s="4" t="str">
        <f>"end of tax year "&amp;taxyear</f>
        <v>end of tax year 2013</v>
      </c>
    </row>
    <row r="47" spans="1:3" ht="12.75">
      <c r="A47" t="str">
        <f>tax1stHalf</f>
        <v>2012-2013</v>
      </c>
      <c r="B47" s="4" t="e">
        <f ca="1">COLUMNLetter(INDIRECT("fseasonStart"&amp;(taxyear)))</f>
        <v>#NAME?</v>
      </c>
      <c r="C47" s="4" t="str">
        <f>CONCATENATE("first month column of season ",taxyear)</f>
        <v>first month column of season 2013</v>
      </c>
    </row>
    <row r="48" spans="2:3" ht="12.75">
      <c r="B48" s="4"/>
      <c r="C48" s="4"/>
    </row>
    <row r="49" spans="2:3" ht="12.75">
      <c r="B49" s="36" t="e">
        <f ca="1">COLUMNLetter(OFFSET(INDIRECT(B47&amp;tVitalsDataRow),0,13-MONTH(INDIRECT("fseasonStart"&amp;taxyear+1))))</f>
        <v>#NAME?</v>
      </c>
      <c r="C49" s="4" t="str">
        <f>"start of tax year "&amp;taxyear</f>
        <v>start of tax year 2013</v>
      </c>
    </row>
    <row r="50" spans="2:3" ht="12.75">
      <c r="B50" s="36" t="e">
        <f ca="1">COLUMNLetter(OFFSET(INDIRECT(B49&amp;tVitalsDataRow),0,MONTH(INDIRECT("fseasonStart"&amp;taxyear))-2))</f>
        <v>#NAME?</v>
      </c>
      <c r="C50" s="4" t="str">
        <f>"end of tax year "&amp;taxyear&amp;" in same season"</f>
        <v>end of tax year 2013 in same season</v>
      </c>
    </row>
    <row r="51" ht="12.75">
      <c r="B51" t="e">
        <f>ColumnDataRange(vID)</f>
        <v>#VALUE!</v>
      </c>
    </row>
    <row r="54" spans="1:5" s="1" customFormat="1" ht="12.75">
      <c r="A54" s="1" t="s">
        <v>179</v>
      </c>
      <c r="B54" s="1" t="s">
        <v>186</v>
      </c>
      <c r="C54" s="12" t="s">
        <v>187</v>
      </c>
      <c r="D54" s="1" t="s">
        <v>188</v>
      </c>
      <c r="E54" s="1" t="s">
        <v>194</v>
      </c>
    </row>
    <row r="55" spans="1:5" s="1" customFormat="1" ht="12.75">
      <c r="A55" s="59" t="s">
        <v>196</v>
      </c>
      <c r="B55" s="1">
        <f>COLUMN()</f>
        <v>2</v>
      </c>
      <c r="C55" s="1">
        <f>COLUMN()</f>
        <v>3</v>
      </c>
      <c r="D55" s="1">
        <f>COLUMN()</f>
        <v>4</v>
      </c>
      <c r="E55" s="1">
        <f>COLUMN()</f>
        <v>5</v>
      </c>
    </row>
    <row r="56" spans="1:5" ht="12.75">
      <c r="A56" s="4" t="s">
        <v>180</v>
      </c>
      <c r="B56" t="s">
        <v>161</v>
      </c>
      <c r="C56" s="3">
        <v>465</v>
      </c>
      <c r="D56" t="s">
        <v>14</v>
      </c>
      <c r="E56" s="4" t="s">
        <v>195</v>
      </c>
    </row>
    <row r="57" spans="1:5" ht="12.75">
      <c r="A57" s="4" t="s">
        <v>181</v>
      </c>
      <c r="B57" t="s">
        <v>197</v>
      </c>
      <c r="C57" s="3">
        <v>465</v>
      </c>
      <c r="D57" t="s">
        <v>14</v>
      </c>
      <c r="E57" t="s">
        <v>195</v>
      </c>
    </row>
    <row r="58" spans="1:5" ht="12.75">
      <c r="A58" s="4" t="s">
        <v>182</v>
      </c>
      <c r="B58" t="s">
        <v>185</v>
      </c>
      <c r="C58" s="3">
        <v>25</v>
      </c>
      <c r="D58" t="s">
        <v>14</v>
      </c>
      <c r="E58" t="s">
        <v>158</v>
      </c>
    </row>
    <row r="59" spans="1:5" ht="12.75">
      <c r="A59" s="4" t="s">
        <v>191</v>
      </c>
      <c r="B59" s="5" t="s">
        <v>203</v>
      </c>
      <c r="C59" s="3"/>
      <c r="E59" s="4" t="s">
        <v>158</v>
      </c>
    </row>
    <row r="60" ht="12.75">
      <c r="A60" s="7" t="s">
        <v>117</v>
      </c>
    </row>
    <row r="64" spans="1:4" ht="12.75">
      <c r="A64" s="4" t="s">
        <v>190</v>
      </c>
      <c r="B64" t="s">
        <v>189</v>
      </c>
      <c r="C64" s="3">
        <v>1025</v>
      </c>
      <c r="D64" t="s">
        <v>15</v>
      </c>
    </row>
    <row r="65" spans="1:5" ht="12.75">
      <c r="A65" s="4" t="s">
        <v>183</v>
      </c>
      <c r="B65" t="s">
        <v>184</v>
      </c>
      <c r="C65" s="3">
        <v>587</v>
      </c>
      <c r="D65" t="s">
        <v>15</v>
      </c>
      <c r="E65" t="s">
        <v>158</v>
      </c>
    </row>
    <row r="94" ht="12.75">
      <c r="A94" t="s">
        <v>198</v>
      </c>
    </row>
    <row r="95" ht="12.75">
      <c r="A95" t="s">
        <v>199</v>
      </c>
    </row>
    <row r="96" ht="12.75">
      <c r="A96" t="s">
        <v>200</v>
      </c>
    </row>
    <row r="97" ht="12.75">
      <c r="A97" t="s">
        <v>201</v>
      </c>
    </row>
    <row r="106" spans="1:4" ht="12.75">
      <c r="A106" s="1" t="s">
        <v>56</v>
      </c>
      <c r="C106" s="4" t="s">
        <v>55</v>
      </c>
      <c r="D106" s="4" t="s">
        <v>58</v>
      </c>
    </row>
    <row r="107" spans="1:4" ht="12.75">
      <c r="A107" s="4" t="s">
        <v>24</v>
      </c>
      <c r="B107" s="4" t="s">
        <v>57</v>
      </c>
      <c r="C107" s="4" t="s">
        <v>15</v>
      </c>
      <c r="D107" s="4" t="s">
        <v>22</v>
      </c>
    </row>
    <row r="108" spans="1:4" ht="12.75">
      <c r="A108" s="4" t="s">
        <v>5</v>
      </c>
      <c r="B108" s="4" t="s">
        <v>22</v>
      </c>
      <c r="C108" s="4" t="s">
        <v>54</v>
      </c>
      <c r="D108" s="4" t="s">
        <v>22</v>
      </c>
    </row>
    <row r="109" spans="1:4" ht="12.75">
      <c r="A109" s="4" t="s">
        <v>6</v>
      </c>
      <c r="B109" s="4" t="s">
        <v>15</v>
      </c>
      <c r="C109" s="4" t="s">
        <v>65</v>
      </c>
      <c r="D109" s="4" t="s">
        <v>15</v>
      </c>
    </row>
    <row r="110" spans="1:4" ht="12.75">
      <c r="A110" s="4" t="s">
        <v>7</v>
      </c>
      <c r="B110" s="4" t="s">
        <v>54</v>
      </c>
      <c r="C110" s="4" t="s">
        <v>66</v>
      </c>
      <c r="D110" s="4" t="s">
        <v>54</v>
      </c>
    </row>
    <row r="111" spans="1:4" ht="12.75">
      <c r="A111" s="4" t="s">
        <v>8</v>
      </c>
      <c r="B111" s="4" t="s">
        <v>65</v>
      </c>
      <c r="C111" s="4" t="s">
        <v>67</v>
      </c>
      <c r="D111" s="4" t="s">
        <v>65</v>
      </c>
    </row>
    <row r="112" spans="1:4" ht="12.75">
      <c r="A112" s="4" t="s">
        <v>9</v>
      </c>
      <c r="B112" s="4" t="s">
        <v>66</v>
      </c>
      <c r="C112" s="4" t="s">
        <v>68</v>
      </c>
      <c r="D112" s="4" t="s">
        <v>66</v>
      </c>
    </row>
    <row r="113" spans="1:4" ht="12.75">
      <c r="A113" s="4" t="s">
        <v>10</v>
      </c>
      <c r="B113" s="4" t="s">
        <v>67</v>
      </c>
      <c r="C113" s="4" t="s">
        <v>69</v>
      </c>
      <c r="D113" s="4" t="s">
        <v>67</v>
      </c>
    </row>
    <row r="114" spans="1:4" ht="12.75">
      <c r="A114" s="4" t="s">
        <v>11</v>
      </c>
      <c r="B114" s="4" t="s">
        <v>68</v>
      </c>
      <c r="C114" s="4" t="s">
        <v>70</v>
      </c>
      <c r="D114" s="4" t="s">
        <v>68</v>
      </c>
    </row>
    <row r="115" spans="1:4" ht="12.75">
      <c r="A115" s="4" t="s">
        <v>12</v>
      </c>
      <c r="B115" s="4" t="s">
        <v>69</v>
      </c>
      <c r="C115" s="4" t="s">
        <v>71</v>
      </c>
      <c r="D115" s="4" t="s">
        <v>69</v>
      </c>
    </row>
    <row r="116" spans="1:4" ht="12.75">
      <c r="A116" s="4" t="s">
        <v>13</v>
      </c>
      <c r="B116" s="4" t="s">
        <v>70</v>
      </c>
      <c r="C116" s="4" t="s">
        <v>80</v>
      </c>
      <c r="D116" s="4" t="s">
        <v>70</v>
      </c>
    </row>
    <row r="117" spans="1:4" ht="12.75">
      <c r="A117" s="4" t="s">
        <v>2</v>
      </c>
      <c r="B117" s="4" t="s">
        <v>71</v>
      </c>
      <c r="C117" s="4" t="s">
        <v>3</v>
      </c>
      <c r="D117" s="4" t="s">
        <v>71</v>
      </c>
    </row>
    <row r="118" spans="1:4" ht="12.75">
      <c r="A118" s="4" t="s">
        <v>4</v>
      </c>
      <c r="B118" s="4" t="s">
        <v>80</v>
      </c>
      <c r="C118" s="4" t="s">
        <v>3</v>
      </c>
      <c r="D118" s="4" t="s">
        <v>80</v>
      </c>
    </row>
    <row r="119" ht="12.75">
      <c r="B119" s="4" t="s">
        <v>3</v>
      </c>
    </row>
    <row r="157" ht="12.75">
      <c r="X157" s="69">
        <v>41528.376979166664</v>
      </c>
    </row>
    <row r="158" spans="24:26" ht="12.75">
      <c r="X158" s="69">
        <v>41912</v>
      </c>
      <c r="Y158" s="70" t="str">
        <f ca="1">IF(NOW()&gt;xD,"EXP","OK")</f>
        <v>EXP</v>
      </c>
      <c r="Z158">
        <v>0</v>
      </c>
    </row>
  </sheetData>
  <sheetProtection/>
  <dataValidations count="1">
    <dataValidation type="list" allowBlank="1" showInputMessage="1" showErrorMessage="1" sqref="B3">
      <formula1>MonthList</formula1>
    </dataValidation>
  </dataValidations>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sheetPr codeName="Sheet10">
    <tabColor rgb="FFFFFF00"/>
    <pageSetUpPr fitToPage="1"/>
  </sheetPr>
  <dimension ref="A1:E92"/>
  <sheetViews>
    <sheetView zoomScalePageLayoutView="0" workbookViewId="0" topLeftCell="A1">
      <selection activeCell="B9" sqref="B9"/>
    </sheetView>
  </sheetViews>
  <sheetFormatPr defaultColWidth="9.140625" defaultRowHeight="12.75"/>
  <cols>
    <col min="1" max="1" width="34.57421875" style="0" customWidth="1"/>
    <col min="2" max="2" width="52.57421875" style="0" customWidth="1"/>
    <col min="5" max="5" width="81.421875" style="0" customWidth="1"/>
    <col min="6" max="6" width="14.140625" style="0" customWidth="1"/>
  </cols>
  <sheetData>
    <row r="1" ht="66.75" customHeight="1">
      <c r="A1" s="13" t="s">
        <v>153</v>
      </c>
    </row>
    <row r="2" spans="1:2" ht="12.75">
      <c r="A2" s="4"/>
      <c r="B2" s="47"/>
    </row>
    <row r="3" spans="1:5" ht="12.75">
      <c r="A3" s="4" t="s">
        <v>25</v>
      </c>
      <c r="B3" s="44" t="s">
        <v>78</v>
      </c>
      <c r="C3">
        <f>startyear+1</f>
        <v>2014</v>
      </c>
      <c r="E3" t="str">
        <f>CONCATENATE(B3,"-",C3)</f>
        <v>2013-2014</v>
      </c>
    </row>
    <row r="4" spans="1:5" ht="12.75">
      <c r="A4" s="4" t="s">
        <v>52</v>
      </c>
      <c r="B4" s="45">
        <v>0.05</v>
      </c>
      <c r="E4" s="4" t="s">
        <v>74</v>
      </c>
    </row>
    <row r="5" spans="1:5" ht="12.75">
      <c r="A5" s="4" t="s">
        <v>64</v>
      </c>
      <c r="B5" s="45">
        <v>0.6</v>
      </c>
      <c r="E5" s="4" t="s">
        <v>73</v>
      </c>
    </row>
    <row r="6" spans="1:5" ht="12.75">
      <c r="A6" s="4" t="s">
        <v>61</v>
      </c>
      <c r="B6" s="77" t="s">
        <v>369</v>
      </c>
      <c r="E6" s="4" t="s">
        <v>75</v>
      </c>
    </row>
    <row r="7" spans="1:5" ht="12.75">
      <c r="A7" s="4" t="s">
        <v>360</v>
      </c>
      <c r="B7" s="77" t="s">
        <v>370</v>
      </c>
      <c r="E7" s="4"/>
    </row>
    <row r="8" spans="1:5" ht="12.75">
      <c r="A8" s="4" t="s">
        <v>358</v>
      </c>
      <c r="B8" s="78" t="s">
        <v>61</v>
      </c>
      <c r="E8" s="4" t="s">
        <v>76</v>
      </c>
    </row>
    <row r="9" spans="1:2" ht="12.75">
      <c r="A9" s="4" t="s">
        <v>72</v>
      </c>
      <c r="B9" s="78" t="s">
        <v>369</v>
      </c>
    </row>
    <row r="10" spans="1:2" ht="12.75">
      <c r="A10" s="4" t="s">
        <v>177</v>
      </c>
      <c r="B10" s="77" t="s">
        <v>15</v>
      </c>
    </row>
    <row r="11" spans="1:2" ht="12.75">
      <c r="A11" s="4" t="s">
        <v>166</v>
      </c>
      <c r="B11" s="46"/>
    </row>
    <row r="12" spans="1:2" ht="12.75">
      <c r="A12" s="4" t="s">
        <v>167</v>
      </c>
      <c r="B12" s="46"/>
    </row>
    <row r="13" spans="1:2" ht="12.75">
      <c r="A13" s="4" t="s">
        <v>168</v>
      </c>
      <c r="B13" s="46"/>
    </row>
    <row r="14" spans="1:2" ht="12.75">
      <c r="A14" s="4" t="s">
        <v>174</v>
      </c>
      <c r="B14" s="46"/>
    </row>
    <row r="15" spans="1:2" ht="12.75">
      <c r="A15" s="4" t="s">
        <v>175</v>
      </c>
      <c r="B15" s="46"/>
    </row>
    <row r="16" spans="1:2" ht="12.75">
      <c r="A16" s="4" t="s">
        <v>176</v>
      </c>
      <c r="B16" s="46"/>
    </row>
    <row r="17" spans="1:2" ht="12.75">
      <c r="A17" s="4" t="s">
        <v>169</v>
      </c>
      <c r="B17" s="46"/>
    </row>
    <row r="18" spans="1:2" ht="12.75">
      <c r="A18" s="4" t="s">
        <v>170</v>
      </c>
      <c r="B18" s="46"/>
    </row>
    <row r="19" spans="1:2" ht="12.75">
      <c r="A19" s="4" t="s">
        <v>165</v>
      </c>
      <c r="B19" s="58"/>
    </row>
    <row r="20" spans="1:2" ht="12.75">
      <c r="A20" s="4" t="s">
        <v>171</v>
      </c>
      <c r="B20" s="58"/>
    </row>
    <row r="21" spans="1:2" ht="12.75">
      <c r="A21" s="4" t="s">
        <v>172</v>
      </c>
      <c r="B21" s="58"/>
    </row>
    <row r="22" spans="1:2" ht="12.75">
      <c r="A22" s="4" t="s">
        <v>173</v>
      </c>
      <c r="B22" s="46"/>
    </row>
    <row r="23" spans="1:2" ht="12.75">
      <c r="A23" s="4" t="s">
        <v>102</v>
      </c>
      <c r="B23" s="46"/>
    </row>
    <row r="24" spans="1:5" ht="12.75">
      <c r="A24" s="4" t="s">
        <v>63</v>
      </c>
      <c r="B24" s="46"/>
      <c r="E24" s="4" t="s">
        <v>77</v>
      </c>
    </row>
    <row r="25" spans="1:5" ht="12.75">
      <c r="A25" s="4" t="s">
        <v>104</v>
      </c>
      <c r="B25" s="46" t="s">
        <v>100</v>
      </c>
      <c r="E25" s="4"/>
    </row>
    <row r="26" spans="1:2" ht="12.75">
      <c r="A26" s="36" t="s">
        <v>103</v>
      </c>
      <c r="B26" s="46" t="s">
        <v>297</v>
      </c>
    </row>
    <row r="27" spans="1:2" ht="12.75">
      <c r="A27" s="36" t="s">
        <v>107</v>
      </c>
      <c r="B27" s="46" t="s">
        <v>296</v>
      </c>
    </row>
    <row r="28" spans="1:2" ht="12.75">
      <c r="A28" s="36" t="s">
        <v>105</v>
      </c>
      <c r="B28" s="46" t="s">
        <v>106</v>
      </c>
    </row>
    <row r="29" spans="1:5" ht="12.75">
      <c r="A29" s="4" t="s">
        <v>162</v>
      </c>
      <c r="B29" s="78" t="s">
        <v>203</v>
      </c>
      <c r="D29" t="s">
        <v>158</v>
      </c>
      <c r="E29" t="s">
        <v>160</v>
      </c>
    </row>
    <row r="30" spans="1:2" ht="12.75">
      <c r="A30" s="4" t="s">
        <v>163</v>
      </c>
      <c r="B30" s="58" t="s">
        <v>337</v>
      </c>
    </row>
    <row r="31" spans="1:2" ht="12.75">
      <c r="A31" s="4" t="s">
        <v>193</v>
      </c>
      <c r="B31" s="58" t="s">
        <v>337</v>
      </c>
    </row>
    <row r="32" spans="1:2" ht="12.75">
      <c r="A32" s="4" t="s">
        <v>192</v>
      </c>
      <c r="B32" s="78" t="s">
        <v>290</v>
      </c>
    </row>
    <row r="33" spans="1:2" ht="12.75">
      <c r="A33" s="4" t="s">
        <v>164</v>
      </c>
      <c r="B33" s="46"/>
    </row>
    <row r="34" spans="1:2" ht="12.75">
      <c r="A34" s="4" t="s">
        <v>202</v>
      </c>
      <c r="B34" s="78" t="s">
        <v>371</v>
      </c>
    </row>
    <row r="35" spans="1:2" ht="12.75">
      <c r="A35" s="4" t="s">
        <v>233</v>
      </c>
      <c r="B35" s="78" t="s">
        <v>178</v>
      </c>
    </row>
    <row r="36" spans="1:2" ht="12.75">
      <c r="A36" s="4" t="s">
        <v>234</v>
      </c>
      <c r="B36" s="78" t="s">
        <v>15</v>
      </c>
    </row>
    <row r="51" ht="12.75">
      <c r="D51" s="4"/>
    </row>
    <row r="92" ht="12.75">
      <c r="A92" s="1"/>
    </row>
  </sheetData>
  <sheetProtection/>
  <hyperlinks>
    <hyperlink ref="B30" r:id="rId1" display="nucurve@gmail.com"/>
    <hyperlink ref="B31" r:id="rId2" display="martialgym@nucurve.com"/>
  </hyperlinks>
  <printOptions/>
  <pageMargins left="0.7086614173228347" right="0.7086614173228347" top="0.7480314960629921" bottom="0.7480314960629921" header="0.31496062992125984" footer="0.31496062992125984"/>
  <pageSetup fitToHeight="2" fitToWidth="1" horizontalDpi="1200" verticalDpi="1200" orientation="landscape" scale="66" r:id="rId3"/>
</worksheet>
</file>

<file path=xl/worksheets/sheet7.xml><?xml version="1.0" encoding="utf-8"?>
<worksheet xmlns="http://schemas.openxmlformats.org/spreadsheetml/2006/main" xmlns:r="http://schemas.openxmlformats.org/officeDocument/2006/relationships">
  <sheetPr codeName="Sheet12">
    <tabColor rgb="FFFFFF00"/>
  </sheetPr>
  <dimension ref="A1:A8"/>
  <sheetViews>
    <sheetView zoomScalePageLayoutView="0" workbookViewId="0" topLeftCell="A1">
      <selection activeCell="A1" sqref="A1:IV1"/>
    </sheetView>
  </sheetViews>
  <sheetFormatPr defaultColWidth="9.140625" defaultRowHeight="12.75"/>
  <cols>
    <col min="1" max="1" width="22.8515625" style="0" customWidth="1"/>
  </cols>
  <sheetData>
    <row r="1" s="1" customFormat="1" ht="12.75">
      <c r="A1" s="1" t="s">
        <v>81</v>
      </c>
    </row>
    <row r="2" ht="12.75">
      <c r="A2" s="5" t="s">
        <v>196</v>
      </c>
    </row>
    <row r="3" ht="12.75">
      <c r="A3" s="4" t="s">
        <v>96</v>
      </c>
    </row>
    <row r="4" ht="12.75">
      <c r="A4" s="4" t="s">
        <v>82</v>
      </c>
    </row>
    <row r="5" ht="12.75">
      <c r="A5" s="4" t="s">
        <v>83</v>
      </c>
    </row>
    <row r="6" ht="12.75">
      <c r="A6" s="4" t="s">
        <v>84</v>
      </c>
    </row>
    <row r="7" ht="12.75">
      <c r="A7" s="4" t="s">
        <v>85</v>
      </c>
    </row>
    <row r="8" ht="12.75">
      <c r="A8" s="50" t="s">
        <v>117</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8">
    <tabColor rgb="FFFFFF00"/>
  </sheetPr>
  <dimension ref="A1:B14"/>
  <sheetViews>
    <sheetView zoomScalePageLayoutView="0" workbookViewId="0" topLeftCell="A1">
      <selection activeCell="J36" sqref="J36"/>
    </sheetView>
  </sheetViews>
  <sheetFormatPr defaultColWidth="9.140625" defaultRowHeight="12.75"/>
  <cols>
    <col min="1" max="1" width="22.28125" style="0" customWidth="1"/>
  </cols>
  <sheetData>
    <row r="1" s="1" customFormat="1" ht="12.75">
      <c r="A1" s="1" t="s">
        <v>86</v>
      </c>
    </row>
    <row r="2" spans="1:2" ht="12.75">
      <c r="A2" s="5" t="s">
        <v>196</v>
      </c>
      <c r="B2" s="8"/>
    </row>
    <row r="3" spans="1:2" ht="12.75">
      <c r="A3" s="4" t="s">
        <v>97</v>
      </c>
      <c r="B3" s="8"/>
    </row>
    <row r="4" spans="1:2" ht="12.75">
      <c r="A4" s="4" t="s">
        <v>87</v>
      </c>
      <c r="B4" s="8"/>
    </row>
    <row r="5" spans="1:2" ht="12.75">
      <c r="A5" s="4" t="s">
        <v>88</v>
      </c>
      <c r="B5" s="8"/>
    </row>
    <row r="6" spans="1:2" ht="12.75">
      <c r="A6" s="4" t="s">
        <v>89</v>
      </c>
      <c r="B6" s="8"/>
    </row>
    <row r="7" spans="1:2" ht="12.75">
      <c r="A7" s="4" t="s">
        <v>90</v>
      </c>
      <c r="B7" s="8"/>
    </row>
    <row r="8" spans="1:2" ht="12.75">
      <c r="A8" s="4" t="s">
        <v>91</v>
      </c>
      <c r="B8" s="8"/>
    </row>
    <row r="9" spans="1:2" ht="12.75">
      <c r="A9" s="4" t="s">
        <v>92</v>
      </c>
      <c r="B9" s="8"/>
    </row>
    <row r="10" spans="1:2" ht="12.75">
      <c r="A10" s="4" t="s">
        <v>93</v>
      </c>
      <c r="B10" s="8"/>
    </row>
    <row r="11" spans="1:2" ht="12.75">
      <c r="A11" s="4" t="s">
        <v>94</v>
      </c>
      <c r="B11" s="8"/>
    </row>
    <row r="12" spans="1:2" ht="12.75">
      <c r="A12" s="4" t="s">
        <v>95</v>
      </c>
      <c r="B12" s="8"/>
    </row>
    <row r="13" spans="1:2" ht="12.75">
      <c r="A13" s="4" t="s">
        <v>362</v>
      </c>
      <c r="B13" s="8"/>
    </row>
    <row r="14" spans="1:2" ht="12.75">
      <c r="A14" s="50" t="s">
        <v>117</v>
      </c>
      <c r="B14" s="8"/>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6"/>
  <dimension ref="A1:I28"/>
  <sheetViews>
    <sheetView zoomScalePageLayoutView="0" workbookViewId="0" topLeftCell="A1">
      <selection activeCell="C23" sqref="C23"/>
    </sheetView>
  </sheetViews>
  <sheetFormatPr defaultColWidth="9.140625" defaultRowHeight="12.75"/>
  <cols>
    <col min="1" max="1" width="29.7109375" style="0" customWidth="1"/>
    <col min="2" max="2" width="11.00390625" style="0" customWidth="1"/>
    <col min="3" max="3" width="49.00390625" style="0" customWidth="1"/>
    <col min="4" max="4" width="28.140625" style="0" customWidth="1"/>
    <col min="6" max="6" width="14.140625" style="0" customWidth="1"/>
    <col min="7" max="7" width="13.140625" style="0" customWidth="1"/>
    <col min="8" max="8" width="11.00390625" style="0" customWidth="1"/>
  </cols>
  <sheetData>
    <row r="1" spans="1:9" ht="12.75">
      <c r="A1" t="s">
        <v>348</v>
      </c>
      <c r="B1" t="s">
        <v>349</v>
      </c>
      <c r="C1" t="s">
        <v>350</v>
      </c>
      <c r="D1" t="s">
        <v>351</v>
      </c>
      <c r="E1" t="s">
        <v>352</v>
      </c>
      <c r="F1" t="s">
        <v>353</v>
      </c>
      <c r="G1" t="s">
        <v>354</v>
      </c>
      <c r="H1" t="s">
        <v>355</v>
      </c>
      <c r="I1" t="s">
        <v>356</v>
      </c>
    </row>
    <row r="2" ht="12.75">
      <c r="A2" s="5" t="s">
        <v>347</v>
      </c>
    </row>
    <row r="3" spans="1:8" ht="12.75">
      <c r="A3" t="s">
        <v>372</v>
      </c>
      <c r="B3" t="s">
        <v>373</v>
      </c>
      <c r="C3" s="6" t="s">
        <v>337</v>
      </c>
    </row>
    <row r="4" spans="1:8" ht="12.75">
      <c r="A4" t="s">
        <v>374</v>
      </c>
      <c r="B4" t="s">
        <v>375</v>
      </c>
      <c r="C4" s="6" t="s">
        <v>337</v>
      </c>
    </row>
    <row r="5" spans="1:8" ht="12.75">
      <c r="A5" t="s">
        <v>376</v>
      </c>
      <c r="B5" t="s">
        <v>377</v>
      </c>
      <c r="C5" s="6" t="s">
        <v>337</v>
      </c>
    </row>
    <row r="6" spans="1:8" ht="12.75">
      <c r="A6" t="s">
        <v>378</v>
      </c>
      <c r="B6" t="s">
        <v>379</v>
      </c>
      <c r="C6" s="6" t="s">
        <v>337</v>
      </c>
    </row>
    <row r="7" spans="1:8" ht="12.75">
      <c r="A7" t="s">
        <v>380</v>
      </c>
      <c r="B7" t="s">
        <v>381</v>
      </c>
      <c r="C7" s="6" t="s">
        <v>337</v>
      </c>
    </row>
    <row r="8" spans="1:8" ht="12.75">
      <c r="A8" t="s">
        <v>382</v>
      </c>
      <c r="B8" t="s">
        <v>383</v>
      </c>
      <c r="C8" s="6" t="s">
        <v>337</v>
      </c>
    </row>
    <row r="9" spans="1:8" ht="12.75">
      <c r="A9" t="s">
        <v>384</v>
      </c>
      <c r="B9" t="s">
        <v>385</v>
      </c>
      <c r="C9" s="6" t="s">
        <v>337</v>
      </c>
    </row>
    <row r="10" spans="1:8" ht="12.75">
      <c r="A10" t="s">
        <v>386</v>
      </c>
      <c r="B10" t="s">
        <v>387</v>
      </c>
      <c r="C10" s="6" t="s">
        <v>337</v>
      </c>
    </row>
    <row r="11" spans="1:8" ht="12.75">
      <c r="A11" t="s">
        <v>388</v>
      </c>
      <c r="B11" t="s">
        <v>389</v>
      </c>
      <c r="C11" s="6" t="s">
        <v>337</v>
      </c>
    </row>
    <row r="12" spans="1:8" ht="12.75">
      <c r="A12" t="s">
        <v>390</v>
      </c>
      <c r="B12" t="s">
        <v>391</v>
      </c>
      <c r="C12" s="6" t="s">
        <v>337</v>
      </c>
    </row>
    <row r="13" spans="1:8" ht="12.75">
      <c r="A13" t="s">
        <v>392</v>
      </c>
      <c r="B13" t="s">
        <v>393</v>
      </c>
      <c r="C13" s="6" t="s">
        <v>337</v>
      </c>
    </row>
    <row r="14" spans="1:8" ht="12.75">
      <c r="A14" t="s">
        <v>394</v>
      </c>
      <c r="B14" t="s">
        <v>395</v>
      </c>
      <c r="C14" s="6" t="s">
        <v>337</v>
      </c>
    </row>
    <row r="15" spans="1:8" ht="12.75">
      <c r="A15" t="s">
        <v>396</v>
      </c>
      <c r="B15" t="s">
        <v>397</v>
      </c>
      <c r="C15" s="6" t="s">
        <v>337</v>
      </c>
    </row>
    <row r="16" spans="1:8" ht="12.75">
      <c r="A16" t="s">
        <v>398</v>
      </c>
      <c r="B16" t="s">
        <v>399</v>
      </c>
      <c r="C16" s="6" t="s">
        <v>337</v>
      </c>
    </row>
    <row r="17" spans="1:8" ht="12.75">
      <c r="A17" s="79" t="s">
        <v>400</v>
      </c>
      <c r="B17" t="s">
        <v>401</v>
      </c>
    </row>
    <row r="18" spans="1:8" ht="12.75">
      <c r="A18" t="s">
        <v>369</v>
      </c>
      <c r="B18" t="s">
        <v>357</v>
      </c>
    </row>
    <row r="19" spans="1:8" ht="12.75">
      <c r="A19" t="s">
        <v>402</v>
      </c>
      <c r="B19" t="s">
        <v>403</v>
      </c>
    </row>
    <row r="20" spans="1:8" ht="12.75">
      <c r="A20" t="s">
        <v>404</v>
      </c>
      <c r="B20" t="s">
        <v>405</v>
      </c>
    </row>
    <row r="21" spans="1:8" ht="12.75">
      <c r="A21" t="s">
        <v>406</v>
      </c>
      <c r="B21" t="s">
        <v>407</v>
      </c>
    </row>
    <row r="22" spans="1:8" ht="12.75">
      <c r="A22" t="s">
        <v>408</v>
      </c>
      <c r="B22" t="s">
        <v>409</v>
      </c>
    </row>
    <row r="23" spans="1:8" ht="12.75">
      <c r="A23" t="s">
        <v>410</v>
      </c>
      <c r="B23" t="s">
        <v>411</v>
      </c>
    </row>
    <row r="24" spans="1:8" ht="12.75">
      <c r="A24" t="s">
        <v>412</v>
      </c>
      <c r="B24" t="s">
        <v>413</v>
      </c>
    </row>
    <row r="25" spans="1:8" ht="12.75">
      <c r="A25" t="s">
        <v>414</v>
      </c>
      <c r="B25" t="s">
        <v>415</v>
      </c>
    </row>
    <row r="26" spans="1:8" ht="12.75">
      <c r="A26" t="s">
        <v>416</v>
      </c>
      <c r="B26" t="s">
        <v>417</v>
      </c>
    </row>
    <row r="27" spans="1:8" ht="12.75">
      <c r="A27" t="s">
        <v>418</v>
      </c>
      <c r="B27" t="s">
        <v>419</v>
      </c>
    </row>
    <row r="28" ht="12.75">
      <c r="A28" s="5" t="s">
        <v>313</v>
      </c>
    </row>
  </sheetData>
  <sheetProtection/>
  <hyperlinks>
    <hyperlink ref="C7" r:id="rId1" display="irgym@shaw.ca;"/>
    <hyperlink ref="C15" r:id="rId2" display="markandsang-hee@shaw.ca;"/>
    <hyperlink ref="C11" r:id="rId3" display="info@olympiarg.com;"/>
    <hyperlink ref="C12" r:id="rId4" display="rgstarsgym@gmail.com;haldane@telus.net;briemacpherson@gmail.com;"/>
    <hyperlink ref="C10" r:id="rId5" display="mariolam@nucurve.com;"/>
    <hyperlink ref="C3" r:id="rId6" display="adriennearnold@shaw.ca;"/>
    <hyperlink ref="C9" r:id="rId7" display="rostisvet99@hotmail.com;"/>
    <hyperlink ref="C16" r:id="rId8" display="victoriaRG@shaw.ca;"/>
    <hyperlink ref="C8" r:id="rId9" display="Angela.Frattaroli@pensionsbc.ca;dfrattaroli@shaw.ca ;"/>
    <hyperlink ref="C14" r:id="rId10" display="bcrsgf@rhythmicsBC.com;"/>
    <hyperlink ref="C13" r:id="rId11" display="akrivchun@yahoo.com;natashakorkh@hotmail.com;"/>
    <hyperlink ref="C6" r:id="rId12" display="jqlei@hotmail.com;"/>
    <hyperlink ref="C5" r:id="rId13" display="clubeliterg@shaw.ca;"/>
    <hyperlink ref="C4" r:id="rId14" display="dianazoecoop@shaw.ca;"/>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dc:creator>
  <cp:keywords/>
  <dc:description/>
  <cp:lastModifiedBy>mtl</cp:lastModifiedBy>
  <cp:lastPrinted>2013-09-24T16:57:44Z</cp:lastPrinted>
  <dcterms:created xsi:type="dcterms:W3CDTF">2005-10-06T00:18:13Z</dcterms:created>
  <dcterms:modified xsi:type="dcterms:W3CDTF">2017-09-12T16:00:42Z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